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OneDrive\Nieuwe map\OneDrive\Bureaublad\"/>
    </mc:Choice>
  </mc:AlternateContent>
  <xr:revisionPtr revIDLastSave="0" documentId="8_{999856EE-6837-4991-8047-CB75647D1B5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</sheets>
  <definedNames>
    <definedName name="_xlnm.Print_Area" localSheetId="0">Blad1!$A$1:$S$19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H16" i="1" s="1"/>
  <c r="N17" i="1"/>
  <c r="R17" i="1" s="1"/>
  <c r="C17" i="1"/>
  <c r="F17" i="1" s="1"/>
  <c r="N16" i="1"/>
  <c r="O16" i="1" s="1"/>
  <c r="C16" i="1"/>
  <c r="E16" i="1" s="1"/>
  <c r="N15" i="1"/>
  <c r="R15" i="1" s="1"/>
  <c r="C15" i="1"/>
  <c r="F15" i="1" s="1"/>
  <c r="N14" i="1"/>
  <c r="O14" i="1" s="1"/>
  <c r="C14" i="1"/>
  <c r="E14" i="1" s="1"/>
  <c r="N13" i="1"/>
  <c r="R13" i="1" s="1"/>
  <c r="C13" i="1"/>
  <c r="F13" i="1" s="1"/>
  <c r="N12" i="1"/>
  <c r="O12" i="1" s="1"/>
  <c r="C12" i="1"/>
  <c r="E12" i="1" s="1"/>
  <c r="S11" i="1"/>
  <c r="S17" i="1" s="1"/>
  <c r="R11" i="1"/>
  <c r="Q11" i="1"/>
  <c r="P11" i="1"/>
  <c r="O11" i="1"/>
  <c r="G11" i="1"/>
  <c r="F11" i="1"/>
  <c r="E11" i="1"/>
  <c r="D11" i="1"/>
  <c r="H32" i="1"/>
  <c r="H38" i="1" s="1"/>
  <c r="G32" i="1"/>
  <c r="F32" i="1"/>
  <c r="E32" i="1"/>
  <c r="D32" i="1"/>
  <c r="N34" i="1"/>
  <c r="R34" i="1" s="1"/>
  <c r="C35" i="1"/>
  <c r="E35" i="1" s="1"/>
  <c r="C33" i="1"/>
  <c r="D33" i="1" s="1"/>
  <c r="N38" i="1"/>
  <c r="R38" i="1" s="1"/>
  <c r="C38" i="1"/>
  <c r="G38" i="1" s="1"/>
  <c r="N37" i="1"/>
  <c r="Q37" i="1" s="1"/>
  <c r="C37" i="1"/>
  <c r="G37" i="1" s="1"/>
  <c r="N36" i="1"/>
  <c r="R36" i="1" s="1"/>
  <c r="C36" i="1"/>
  <c r="F36" i="1" s="1"/>
  <c r="N35" i="1"/>
  <c r="Q35" i="1" s="1"/>
  <c r="C34" i="1"/>
  <c r="D34" i="1" s="1"/>
  <c r="N33" i="1"/>
  <c r="Q33" i="1" s="1"/>
  <c r="S32" i="1"/>
  <c r="S34" i="1" s="1"/>
  <c r="R32" i="1"/>
  <c r="Q32" i="1"/>
  <c r="P32" i="1"/>
  <c r="O32" i="1"/>
  <c r="G89" i="1"/>
  <c r="S53" i="1"/>
  <c r="S54" i="1" s="1"/>
  <c r="R53" i="1"/>
  <c r="Q53" i="1"/>
  <c r="P53" i="1"/>
  <c r="O53" i="1"/>
  <c r="N55" i="1"/>
  <c r="R55" i="1" s="1"/>
  <c r="N59" i="1"/>
  <c r="O59" i="1" s="1"/>
  <c r="N58" i="1"/>
  <c r="Q58" i="1" s="1"/>
  <c r="N57" i="1"/>
  <c r="P57" i="1" s="1"/>
  <c r="N56" i="1"/>
  <c r="R56" i="1" s="1"/>
  <c r="N54" i="1"/>
  <c r="R54" i="1" s="1"/>
  <c r="C56" i="1"/>
  <c r="D56" i="1" s="1"/>
  <c r="C54" i="1"/>
  <c r="D54" i="1" s="1"/>
  <c r="H53" i="1"/>
  <c r="H59" i="1" s="1"/>
  <c r="G53" i="1"/>
  <c r="F53" i="1"/>
  <c r="E53" i="1"/>
  <c r="D53" i="1"/>
  <c r="C59" i="1"/>
  <c r="E59" i="1" s="1"/>
  <c r="C58" i="1"/>
  <c r="D58" i="1" s="1"/>
  <c r="C57" i="1"/>
  <c r="G57" i="1" s="1"/>
  <c r="C55" i="1"/>
  <c r="E55" i="1" s="1"/>
  <c r="S74" i="1"/>
  <c r="S73" i="1"/>
  <c r="S72" i="1"/>
  <c r="S71" i="1"/>
  <c r="R73" i="1"/>
  <c r="R72" i="1"/>
  <c r="R71" i="1"/>
  <c r="Q75" i="1"/>
  <c r="Q74" i="1"/>
  <c r="Q70" i="1"/>
  <c r="O75" i="1"/>
  <c r="P75" i="1" s="1"/>
  <c r="O74" i="1"/>
  <c r="P74" i="1" s="1"/>
  <c r="O73" i="1"/>
  <c r="P73" i="1" s="1"/>
  <c r="O72" i="1"/>
  <c r="P72" i="1" s="1"/>
  <c r="O70" i="1"/>
  <c r="P70" i="1" s="1"/>
  <c r="O69" i="1"/>
  <c r="P69" i="1" s="1"/>
  <c r="F75" i="1"/>
  <c r="F74" i="1"/>
  <c r="F72" i="1"/>
  <c r="G73" i="1"/>
  <c r="G72" i="1"/>
  <c r="G70" i="1"/>
  <c r="J74" i="1"/>
  <c r="J73" i="1"/>
  <c r="J72" i="1"/>
  <c r="J70" i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S75" i="1"/>
  <c r="R75" i="1"/>
  <c r="J75" i="1"/>
  <c r="I75" i="1"/>
  <c r="H75" i="1"/>
  <c r="G75" i="1"/>
  <c r="D75" i="1"/>
  <c r="E75" i="1" s="1"/>
  <c r="R74" i="1"/>
  <c r="I74" i="1"/>
  <c r="H74" i="1"/>
  <c r="G74" i="1"/>
  <c r="Q73" i="1"/>
  <c r="I73" i="1"/>
  <c r="H73" i="1"/>
  <c r="F73" i="1"/>
  <c r="Q72" i="1"/>
  <c r="I72" i="1"/>
  <c r="H72" i="1"/>
  <c r="Q71" i="1"/>
  <c r="O71" i="1"/>
  <c r="P71" i="1" s="1"/>
  <c r="J71" i="1"/>
  <c r="I71" i="1"/>
  <c r="H71" i="1"/>
  <c r="G71" i="1"/>
  <c r="F71" i="1"/>
  <c r="S70" i="1"/>
  <c r="R70" i="1"/>
  <c r="I70" i="1"/>
  <c r="H70" i="1"/>
  <c r="F70" i="1"/>
  <c r="S69" i="1"/>
  <c r="R69" i="1"/>
  <c r="Q69" i="1"/>
  <c r="J69" i="1"/>
  <c r="I69" i="1"/>
  <c r="H69" i="1"/>
  <c r="G69" i="1"/>
  <c r="F69" i="1"/>
  <c r="O89" i="1"/>
  <c r="P89" i="1" s="1"/>
  <c r="O88" i="1"/>
  <c r="P88" i="1" s="1"/>
  <c r="O87" i="1"/>
  <c r="P87" i="1" s="1"/>
  <c r="H86" i="1"/>
  <c r="D92" i="1"/>
  <c r="E92" i="1" s="1"/>
  <c r="D91" i="1"/>
  <c r="E91" i="1" s="1"/>
  <c r="D90" i="1"/>
  <c r="E90" i="1" s="1"/>
  <c r="D89" i="1"/>
  <c r="E89" i="1" s="1"/>
  <c r="D88" i="1"/>
  <c r="E88" i="1" s="1"/>
  <c r="D87" i="1"/>
  <c r="E87" i="1" s="1"/>
  <c r="O86" i="1"/>
  <c r="P86" i="1" s="1"/>
  <c r="D86" i="1"/>
  <c r="E86" i="1" s="1"/>
  <c r="Q90" i="1"/>
  <c r="Q88" i="1"/>
  <c r="R92" i="1"/>
  <c r="R89" i="1"/>
  <c r="R87" i="1"/>
  <c r="S91" i="1"/>
  <c r="S88" i="1"/>
  <c r="S87" i="1"/>
  <c r="Q86" i="1"/>
  <c r="F90" i="1"/>
  <c r="F86" i="1"/>
  <c r="G92" i="1"/>
  <c r="G87" i="1"/>
  <c r="J92" i="1"/>
  <c r="J91" i="1"/>
  <c r="S92" i="1"/>
  <c r="Q92" i="1"/>
  <c r="O92" i="1"/>
  <c r="P92" i="1" s="1"/>
  <c r="I92" i="1"/>
  <c r="H92" i="1"/>
  <c r="F92" i="1"/>
  <c r="R91" i="1"/>
  <c r="Q91" i="1"/>
  <c r="O91" i="1"/>
  <c r="P91" i="1" s="1"/>
  <c r="I91" i="1"/>
  <c r="H91" i="1"/>
  <c r="G91" i="1"/>
  <c r="F91" i="1"/>
  <c r="S90" i="1"/>
  <c r="R90" i="1"/>
  <c r="O90" i="1"/>
  <c r="P90" i="1" s="1"/>
  <c r="J90" i="1"/>
  <c r="I90" i="1"/>
  <c r="H90" i="1"/>
  <c r="G90" i="1"/>
  <c r="S89" i="1"/>
  <c r="Q89" i="1"/>
  <c r="J89" i="1"/>
  <c r="I89" i="1"/>
  <c r="H89" i="1"/>
  <c r="F89" i="1"/>
  <c r="R88" i="1"/>
  <c r="J88" i="1"/>
  <c r="I88" i="1"/>
  <c r="H88" i="1"/>
  <c r="G88" i="1"/>
  <c r="F88" i="1"/>
  <c r="Q87" i="1"/>
  <c r="J87" i="1"/>
  <c r="I87" i="1"/>
  <c r="H87" i="1"/>
  <c r="F87" i="1"/>
  <c r="S86" i="1"/>
  <c r="R86" i="1"/>
  <c r="J86" i="1"/>
  <c r="I86" i="1"/>
  <c r="G86" i="1"/>
  <c r="S105" i="1"/>
  <c r="S108" i="1"/>
  <c r="R106" i="1"/>
  <c r="R104" i="1"/>
  <c r="R109" i="1"/>
  <c r="R107" i="1"/>
  <c r="Q108" i="1"/>
  <c r="Q105" i="1"/>
  <c r="O109" i="1"/>
  <c r="P109" i="1" s="1"/>
  <c r="O108" i="1"/>
  <c r="P108" i="1" s="1"/>
  <c r="O107" i="1"/>
  <c r="P107" i="1" s="1"/>
  <c r="O106" i="1"/>
  <c r="P106" i="1" s="1"/>
  <c r="O105" i="1"/>
  <c r="P105" i="1" s="1"/>
  <c r="O104" i="1"/>
  <c r="P104" i="1" s="1"/>
  <c r="H103" i="1"/>
  <c r="F108" i="1"/>
  <c r="F105" i="1"/>
  <c r="F104" i="1"/>
  <c r="G109" i="1"/>
  <c r="G107" i="1"/>
  <c r="G106" i="1"/>
  <c r="J108" i="1"/>
  <c r="D109" i="1"/>
  <c r="E109" i="1" s="1"/>
  <c r="D108" i="1"/>
  <c r="E108" i="1" s="1"/>
  <c r="D107" i="1"/>
  <c r="E107" i="1" s="1"/>
  <c r="D105" i="1"/>
  <c r="E105" i="1" s="1"/>
  <c r="D104" i="1"/>
  <c r="E104" i="1" s="1"/>
  <c r="S109" i="1"/>
  <c r="Q109" i="1"/>
  <c r="J109" i="1"/>
  <c r="I109" i="1"/>
  <c r="H109" i="1"/>
  <c r="F109" i="1"/>
  <c r="R108" i="1"/>
  <c r="I108" i="1"/>
  <c r="H108" i="1"/>
  <c r="G108" i="1"/>
  <c r="S107" i="1"/>
  <c r="Q107" i="1"/>
  <c r="J107" i="1"/>
  <c r="I107" i="1"/>
  <c r="H107" i="1"/>
  <c r="F107" i="1"/>
  <c r="S106" i="1"/>
  <c r="Q106" i="1"/>
  <c r="J106" i="1"/>
  <c r="I106" i="1"/>
  <c r="H106" i="1"/>
  <c r="F106" i="1"/>
  <c r="D106" i="1"/>
  <c r="E106" i="1" s="1"/>
  <c r="R105" i="1"/>
  <c r="J105" i="1"/>
  <c r="I105" i="1"/>
  <c r="H105" i="1"/>
  <c r="G105" i="1"/>
  <c r="S104" i="1"/>
  <c r="Q104" i="1"/>
  <c r="J104" i="1"/>
  <c r="I104" i="1"/>
  <c r="H104" i="1"/>
  <c r="G104" i="1"/>
  <c r="S103" i="1"/>
  <c r="R103" i="1"/>
  <c r="Q103" i="1"/>
  <c r="O103" i="1"/>
  <c r="P103" i="1" s="1"/>
  <c r="J103" i="1"/>
  <c r="I103" i="1"/>
  <c r="G103" i="1"/>
  <c r="F103" i="1"/>
  <c r="D103" i="1"/>
  <c r="E103" i="1" s="1"/>
  <c r="S126" i="1"/>
  <c r="R126" i="1"/>
  <c r="Q126" i="1"/>
  <c r="O126" i="1"/>
  <c r="P126" i="1" s="1"/>
  <c r="S125" i="1"/>
  <c r="Q125" i="1"/>
  <c r="O125" i="1"/>
  <c r="P125" i="1" s="1"/>
  <c r="R124" i="1"/>
  <c r="Q124" i="1"/>
  <c r="O123" i="1"/>
  <c r="P123" i="1" s="1"/>
  <c r="S122" i="1"/>
  <c r="R122" i="1"/>
  <c r="O122" i="1"/>
  <c r="P122" i="1" s="1"/>
  <c r="S121" i="1"/>
  <c r="Q121" i="1"/>
  <c r="O121" i="1"/>
  <c r="P121" i="1" s="1"/>
  <c r="S120" i="1"/>
  <c r="R120" i="1"/>
  <c r="O120" i="1"/>
  <c r="P120" i="1" s="1"/>
  <c r="J126" i="1"/>
  <c r="J125" i="1"/>
  <c r="J123" i="1"/>
  <c r="J122" i="1"/>
  <c r="J121" i="1"/>
  <c r="J120" i="1"/>
  <c r="G126" i="1"/>
  <c r="G124" i="1"/>
  <c r="G123" i="1"/>
  <c r="G120" i="1"/>
  <c r="F126" i="1"/>
  <c r="F125" i="1"/>
  <c r="F124" i="1"/>
  <c r="F122" i="1"/>
  <c r="F120" i="1"/>
  <c r="D126" i="1"/>
  <c r="E126" i="1" s="1"/>
  <c r="D125" i="1"/>
  <c r="E125" i="1" s="1"/>
  <c r="D123" i="1"/>
  <c r="E123" i="1" s="1"/>
  <c r="D122" i="1"/>
  <c r="E122" i="1" s="1"/>
  <c r="D121" i="1"/>
  <c r="E121" i="1" s="1"/>
  <c r="D120" i="1"/>
  <c r="E120" i="1" s="1"/>
  <c r="I126" i="1"/>
  <c r="H126" i="1"/>
  <c r="R125" i="1"/>
  <c r="I125" i="1"/>
  <c r="H125" i="1"/>
  <c r="G125" i="1"/>
  <c r="S124" i="1"/>
  <c r="O124" i="1"/>
  <c r="P124" i="1" s="1"/>
  <c r="J124" i="1"/>
  <c r="I124" i="1"/>
  <c r="H124" i="1"/>
  <c r="D124" i="1"/>
  <c r="E124" i="1" s="1"/>
  <c r="S123" i="1"/>
  <c r="R123" i="1"/>
  <c r="Q123" i="1"/>
  <c r="I123" i="1"/>
  <c r="H123" i="1"/>
  <c r="F123" i="1"/>
  <c r="Q122" i="1"/>
  <c r="I122" i="1"/>
  <c r="H122" i="1"/>
  <c r="G122" i="1"/>
  <c r="R121" i="1"/>
  <c r="I121" i="1"/>
  <c r="H121" i="1"/>
  <c r="G121" i="1"/>
  <c r="F121" i="1"/>
  <c r="Q120" i="1"/>
  <c r="I120" i="1"/>
  <c r="H120" i="1"/>
  <c r="S137" i="1"/>
  <c r="S138" i="1"/>
  <c r="S139" i="1"/>
  <c r="S142" i="1"/>
  <c r="Q143" i="1"/>
  <c r="Q142" i="1"/>
  <c r="Q140" i="1"/>
  <c r="Q137" i="1"/>
  <c r="O143" i="1"/>
  <c r="P143" i="1" s="1"/>
  <c r="O141" i="1"/>
  <c r="P141" i="1" s="1"/>
  <c r="O140" i="1"/>
  <c r="P140" i="1" s="1"/>
  <c r="O139" i="1"/>
  <c r="P139" i="1" s="1"/>
  <c r="O137" i="1"/>
  <c r="P137" i="1" s="1"/>
  <c r="H143" i="1"/>
  <c r="H142" i="1"/>
  <c r="H141" i="1"/>
  <c r="H140" i="1"/>
  <c r="H139" i="1"/>
  <c r="H138" i="1"/>
  <c r="H137" i="1"/>
  <c r="D143" i="1"/>
  <c r="E143" i="1" s="1"/>
  <c r="D141" i="1"/>
  <c r="E141" i="1" s="1"/>
  <c r="D140" i="1"/>
  <c r="E140" i="1" s="1"/>
  <c r="D139" i="1"/>
  <c r="E139" i="1" s="1"/>
  <c r="D138" i="1"/>
  <c r="E138" i="1" s="1"/>
  <c r="D137" i="1"/>
  <c r="E137" i="1" s="1"/>
  <c r="F143" i="1"/>
  <c r="F142" i="1"/>
  <c r="F139" i="1"/>
  <c r="F138" i="1"/>
  <c r="F137" i="1"/>
  <c r="G140" i="1"/>
  <c r="G138" i="1"/>
  <c r="J143" i="1"/>
  <c r="J142" i="1"/>
  <c r="J140" i="1"/>
  <c r="J137" i="1"/>
  <c r="S143" i="1"/>
  <c r="R143" i="1"/>
  <c r="I143" i="1"/>
  <c r="G143" i="1"/>
  <c r="R142" i="1"/>
  <c r="O142" i="1"/>
  <c r="P142" i="1" s="1"/>
  <c r="I142" i="1"/>
  <c r="G142" i="1"/>
  <c r="D142" i="1"/>
  <c r="E142" i="1" s="1"/>
  <c r="S141" i="1"/>
  <c r="R141" i="1"/>
  <c r="Q141" i="1"/>
  <c r="J141" i="1"/>
  <c r="I141" i="1"/>
  <c r="G141" i="1"/>
  <c r="F141" i="1"/>
  <c r="S140" i="1"/>
  <c r="R140" i="1"/>
  <c r="I140" i="1"/>
  <c r="F140" i="1"/>
  <c r="R139" i="1"/>
  <c r="Q139" i="1"/>
  <c r="J139" i="1"/>
  <c r="I139" i="1"/>
  <c r="G139" i="1"/>
  <c r="R138" i="1"/>
  <c r="Q138" i="1"/>
  <c r="O138" i="1"/>
  <c r="P138" i="1" s="1"/>
  <c r="J138" i="1"/>
  <c r="I138" i="1"/>
  <c r="R137" i="1"/>
  <c r="I137" i="1"/>
  <c r="G137" i="1"/>
  <c r="Q154" i="1"/>
  <c r="Q155" i="1"/>
  <c r="Q156" i="1"/>
  <c r="Q153" i="1"/>
  <c r="F153" i="1"/>
  <c r="F154" i="1"/>
  <c r="F155" i="1"/>
  <c r="R155" i="1"/>
  <c r="R156" i="1"/>
  <c r="R158" i="1"/>
  <c r="R159" i="1"/>
  <c r="G154" i="1"/>
  <c r="G155" i="1"/>
  <c r="G156" i="1"/>
  <c r="G158" i="1"/>
  <c r="G159" i="1"/>
  <c r="S155" i="1"/>
  <c r="S156" i="1"/>
  <c r="S157" i="1"/>
  <c r="J157" i="1"/>
  <c r="J156" i="1"/>
  <c r="J154" i="1"/>
  <c r="O159" i="1"/>
  <c r="P159" i="1" s="1"/>
  <c r="O158" i="1"/>
  <c r="P158" i="1" s="1"/>
  <c r="O157" i="1"/>
  <c r="P157" i="1" s="1"/>
  <c r="O156" i="1"/>
  <c r="P156" i="1" s="1"/>
  <c r="O155" i="1"/>
  <c r="P155" i="1" s="1"/>
  <c r="O154" i="1"/>
  <c r="P154" i="1" s="1"/>
  <c r="O153" i="1"/>
  <c r="P153" i="1" s="1"/>
  <c r="D159" i="1"/>
  <c r="E159" i="1" s="1"/>
  <c r="D158" i="1"/>
  <c r="E158" i="1" s="1"/>
  <c r="D157" i="1"/>
  <c r="E157" i="1" s="1"/>
  <c r="D155" i="1"/>
  <c r="E155" i="1" s="1"/>
  <c r="D154" i="1"/>
  <c r="E154" i="1" s="1"/>
  <c r="D153" i="1"/>
  <c r="E153" i="1" s="1"/>
  <c r="S159" i="1"/>
  <c r="Q159" i="1"/>
  <c r="J159" i="1"/>
  <c r="I159" i="1"/>
  <c r="H159" i="1"/>
  <c r="F159" i="1"/>
  <c r="S158" i="1"/>
  <c r="Q158" i="1"/>
  <c r="J158" i="1"/>
  <c r="I158" i="1"/>
  <c r="H158" i="1"/>
  <c r="F158" i="1"/>
  <c r="R157" i="1"/>
  <c r="Q157" i="1"/>
  <c r="I157" i="1"/>
  <c r="H157" i="1"/>
  <c r="G157" i="1"/>
  <c r="F157" i="1"/>
  <c r="I156" i="1"/>
  <c r="H156" i="1"/>
  <c r="F156" i="1"/>
  <c r="D156" i="1"/>
  <c r="E156" i="1" s="1"/>
  <c r="J155" i="1"/>
  <c r="I155" i="1"/>
  <c r="H155" i="1"/>
  <c r="S154" i="1"/>
  <c r="R154" i="1"/>
  <c r="I154" i="1"/>
  <c r="H154" i="1"/>
  <c r="S153" i="1"/>
  <c r="R153" i="1"/>
  <c r="J153" i="1"/>
  <c r="I153" i="1"/>
  <c r="H153" i="1"/>
  <c r="G153" i="1"/>
  <c r="G15" i="1" l="1"/>
  <c r="P12" i="1"/>
  <c r="G17" i="1"/>
  <c r="P14" i="1"/>
  <c r="P16" i="1"/>
  <c r="Q14" i="1"/>
  <c r="Q16" i="1"/>
  <c r="Q12" i="1"/>
  <c r="R14" i="1"/>
  <c r="R16" i="1"/>
  <c r="R12" i="1"/>
  <c r="G13" i="1"/>
  <c r="H13" i="1"/>
  <c r="H15" i="1"/>
  <c r="H17" i="1"/>
  <c r="D12" i="1"/>
  <c r="D14" i="1"/>
  <c r="F12" i="1"/>
  <c r="S12" i="1"/>
  <c r="O13" i="1"/>
  <c r="F14" i="1"/>
  <c r="S14" i="1"/>
  <c r="O15" i="1"/>
  <c r="F16" i="1"/>
  <c r="S16" i="1"/>
  <c r="O17" i="1"/>
  <c r="G12" i="1"/>
  <c r="P13" i="1"/>
  <c r="G14" i="1"/>
  <c r="P15" i="1"/>
  <c r="G16" i="1"/>
  <c r="P17" i="1"/>
  <c r="D16" i="1"/>
  <c r="H12" i="1"/>
  <c r="D13" i="1"/>
  <c r="Q13" i="1"/>
  <c r="H14" i="1"/>
  <c r="D15" i="1"/>
  <c r="Q15" i="1"/>
  <c r="D17" i="1"/>
  <c r="Q17" i="1"/>
  <c r="E13" i="1"/>
  <c r="E15" i="1"/>
  <c r="E17" i="1"/>
  <c r="S13" i="1"/>
  <c r="S15" i="1"/>
  <c r="D38" i="1"/>
  <c r="E37" i="1"/>
  <c r="E38" i="1"/>
  <c r="F38" i="1"/>
  <c r="D37" i="1"/>
  <c r="D35" i="1"/>
  <c r="E36" i="1"/>
  <c r="F37" i="1"/>
  <c r="D36" i="1"/>
  <c r="H33" i="1"/>
  <c r="G33" i="1"/>
  <c r="H34" i="1"/>
  <c r="F33" i="1"/>
  <c r="G34" i="1"/>
  <c r="H35" i="1"/>
  <c r="E33" i="1"/>
  <c r="F34" i="1"/>
  <c r="G35" i="1"/>
  <c r="H36" i="1"/>
  <c r="E34" i="1"/>
  <c r="F35" i="1"/>
  <c r="G36" i="1"/>
  <c r="H37" i="1"/>
  <c r="R35" i="1"/>
  <c r="O33" i="1"/>
  <c r="P36" i="1"/>
  <c r="P35" i="1"/>
  <c r="P33" i="1"/>
  <c r="R33" i="1"/>
  <c r="S38" i="1"/>
  <c r="O37" i="1"/>
  <c r="P37" i="1"/>
  <c r="R37" i="1"/>
  <c r="O35" i="1"/>
  <c r="S36" i="1"/>
  <c r="S33" i="1"/>
  <c r="O34" i="1"/>
  <c r="S35" i="1"/>
  <c r="O36" i="1"/>
  <c r="S37" i="1"/>
  <c r="O38" i="1"/>
  <c r="P34" i="1"/>
  <c r="P38" i="1"/>
  <c r="Q34" i="1"/>
  <c r="Q36" i="1"/>
  <c r="Q38" i="1"/>
  <c r="P58" i="1"/>
  <c r="D57" i="1"/>
  <c r="E57" i="1"/>
  <c r="S55" i="1"/>
  <c r="S59" i="1"/>
  <c r="F57" i="1"/>
  <c r="S57" i="1"/>
  <c r="H57" i="1"/>
  <c r="D55" i="1"/>
  <c r="G58" i="1"/>
  <c r="H58" i="1"/>
  <c r="O58" i="1"/>
  <c r="P54" i="1"/>
  <c r="S56" i="1"/>
  <c r="H54" i="1"/>
  <c r="P59" i="1"/>
  <c r="S58" i="1"/>
  <c r="H55" i="1"/>
  <c r="H56" i="1"/>
  <c r="Q54" i="1"/>
  <c r="Q59" i="1"/>
  <c r="D59" i="1"/>
  <c r="R58" i="1"/>
  <c r="F56" i="1"/>
  <c r="G59" i="1"/>
  <c r="Q55" i="1"/>
  <c r="R59" i="1"/>
  <c r="R57" i="1"/>
  <c r="E56" i="1"/>
  <c r="O54" i="1"/>
  <c r="P55" i="1"/>
  <c r="Q56" i="1"/>
  <c r="O57" i="1"/>
  <c r="O55" i="1"/>
  <c r="P56" i="1"/>
  <c r="Q57" i="1"/>
  <c r="O56" i="1"/>
  <c r="F58" i="1"/>
  <c r="E58" i="1"/>
  <c r="F59" i="1"/>
  <c r="G54" i="1"/>
  <c r="F54" i="1"/>
  <c r="G55" i="1"/>
  <c r="E54" i="1"/>
  <c r="F55" i="1"/>
  <c r="G56" i="1"/>
  <c r="S173" i="1"/>
  <c r="S172" i="1"/>
  <c r="S171" i="1"/>
  <c r="S170" i="1"/>
  <c r="R174" i="1"/>
  <c r="R173" i="1"/>
  <c r="R172" i="1"/>
  <c r="R171" i="1"/>
  <c r="R170" i="1"/>
  <c r="Q175" i="1"/>
  <c r="Q172" i="1"/>
  <c r="Q170" i="1"/>
  <c r="Q169" i="1"/>
  <c r="O175" i="1"/>
  <c r="P175" i="1" s="1"/>
  <c r="O173" i="1"/>
  <c r="P173" i="1" s="1"/>
  <c r="O172" i="1"/>
  <c r="P172" i="1" s="1"/>
  <c r="O169" i="1"/>
  <c r="P169" i="1" s="1"/>
  <c r="J173" i="1"/>
  <c r="J172" i="1"/>
  <c r="J171" i="1"/>
  <c r="J170" i="1"/>
  <c r="G174" i="1"/>
  <c r="G173" i="1"/>
  <c r="G171" i="1"/>
  <c r="F175" i="1"/>
  <c r="F171" i="1"/>
  <c r="F170" i="1"/>
  <c r="F169" i="1"/>
  <c r="D175" i="1"/>
  <c r="E175" i="1" s="1"/>
  <c r="D173" i="1"/>
  <c r="E173" i="1" s="1"/>
  <c r="D171" i="1"/>
  <c r="E171" i="1" s="1"/>
  <c r="D172" i="1"/>
  <c r="E172" i="1" s="1"/>
  <c r="D170" i="1"/>
  <c r="E170" i="1" s="1"/>
  <c r="D169" i="1"/>
  <c r="E169" i="1" s="1"/>
  <c r="S175" i="1"/>
  <c r="R175" i="1"/>
  <c r="J175" i="1"/>
  <c r="I175" i="1"/>
  <c r="H175" i="1"/>
  <c r="G175" i="1"/>
  <c r="S174" i="1"/>
  <c r="Q174" i="1"/>
  <c r="O174" i="1"/>
  <c r="P174" i="1" s="1"/>
  <c r="J174" i="1"/>
  <c r="I174" i="1"/>
  <c r="H174" i="1"/>
  <c r="F174" i="1"/>
  <c r="D174" i="1"/>
  <c r="E174" i="1" s="1"/>
  <c r="Q173" i="1"/>
  <c r="I173" i="1"/>
  <c r="H173" i="1"/>
  <c r="F173" i="1"/>
  <c r="I172" i="1"/>
  <c r="H172" i="1"/>
  <c r="G172" i="1"/>
  <c r="F172" i="1"/>
  <c r="Q171" i="1"/>
  <c r="O171" i="1"/>
  <c r="P171" i="1" s="1"/>
  <c r="I171" i="1"/>
  <c r="H171" i="1"/>
  <c r="O170" i="1"/>
  <c r="P170" i="1" s="1"/>
  <c r="I170" i="1"/>
  <c r="H170" i="1"/>
  <c r="G170" i="1"/>
  <c r="S169" i="1"/>
  <c r="R169" i="1"/>
  <c r="J169" i="1"/>
  <c r="I169" i="1"/>
  <c r="H169" i="1"/>
  <c r="G169" i="1"/>
  <c r="S190" i="1" l="1"/>
  <c r="S188" i="1"/>
  <c r="S186" i="1"/>
  <c r="S184" i="1"/>
  <c r="R189" i="1"/>
  <c r="R188" i="1"/>
  <c r="Q189" i="1"/>
  <c r="Q186" i="1"/>
  <c r="Q185" i="1"/>
  <c r="O190" i="1"/>
  <c r="P190" i="1" s="1"/>
  <c r="O189" i="1"/>
  <c r="P189" i="1" s="1"/>
  <c r="O188" i="1"/>
  <c r="P188" i="1" s="1"/>
  <c r="O187" i="1"/>
  <c r="P187" i="1" s="1"/>
  <c r="O186" i="1"/>
  <c r="P186" i="1" s="1"/>
  <c r="J190" i="1"/>
  <c r="J188" i="1"/>
  <c r="J187" i="1"/>
  <c r="J186" i="1"/>
  <c r="J185" i="1"/>
  <c r="J184" i="1"/>
  <c r="G189" i="1"/>
  <c r="G188" i="1"/>
  <c r="G187" i="1"/>
  <c r="G185" i="1"/>
  <c r="F189" i="1"/>
  <c r="D190" i="1"/>
  <c r="E190" i="1" s="1"/>
  <c r="D189" i="1"/>
  <c r="E189" i="1" s="1"/>
  <c r="D188" i="1"/>
  <c r="E188" i="1" s="1"/>
  <c r="D187" i="1"/>
  <c r="E187" i="1" s="1"/>
  <c r="D186" i="1"/>
  <c r="E186" i="1" s="1"/>
  <c r="D185" i="1"/>
  <c r="E185" i="1" s="1"/>
  <c r="R190" i="1"/>
  <c r="Q190" i="1"/>
  <c r="I190" i="1"/>
  <c r="H190" i="1"/>
  <c r="G190" i="1"/>
  <c r="F190" i="1"/>
  <c r="S189" i="1"/>
  <c r="J189" i="1"/>
  <c r="I189" i="1"/>
  <c r="H189" i="1"/>
  <c r="Q188" i="1"/>
  <c r="I188" i="1"/>
  <c r="H188" i="1"/>
  <c r="F188" i="1"/>
  <c r="S187" i="1"/>
  <c r="R187" i="1"/>
  <c r="Q187" i="1"/>
  <c r="I187" i="1"/>
  <c r="H187" i="1"/>
  <c r="F187" i="1"/>
  <c r="R186" i="1"/>
  <c r="I186" i="1"/>
  <c r="H186" i="1"/>
  <c r="G186" i="1"/>
  <c r="F186" i="1"/>
  <c r="S185" i="1"/>
  <c r="R185" i="1"/>
  <c r="O185" i="1"/>
  <c r="P185" i="1" s="1"/>
  <c r="I185" i="1"/>
  <c r="H185" i="1"/>
  <c r="F185" i="1"/>
  <c r="R184" i="1"/>
  <c r="Q184" i="1"/>
  <c r="O184" i="1"/>
  <c r="P184" i="1" s="1"/>
  <c r="I184" i="1"/>
  <c r="H184" i="1"/>
  <c r="G184" i="1"/>
  <c r="F184" i="1"/>
  <c r="D184" i="1"/>
  <c r="E184" i="1" s="1"/>
  <c r="S204" i="1" l="1"/>
  <c r="S201" i="1"/>
  <c r="S200" i="1"/>
  <c r="R203" i="1"/>
  <c r="R202" i="1"/>
  <c r="R200" i="1"/>
  <c r="Q205" i="1"/>
  <c r="Q203" i="1"/>
  <c r="Q199" i="1"/>
  <c r="O205" i="1"/>
  <c r="P205" i="1" s="1"/>
  <c r="O204" i="1"/>
  <c r="P204" i="1" s="1"/>
  <c r="O202" i="1"/>
  <c r="P202" i="1" s="1"/>
  <c r="O200" i="1"/>
  <c r="P200" i="1" s="1"/>
  <c r="D205" i="1"/>
  <c r="E205" i="1" s="1"/>
  <c r="D204" i="1"/>
  <c r="E204" i="1" s="1"/>
  <c r="D201" i="1"/>
  <c r="E201" i="1" s="1"/>
  <c r="D200" i="1"/>
  <c r="E200" i="1" s="1"/>
  <c r="J205" i="1"/>
  <c r="J204" i="1"/>
  <c r="J201" i="1"/>
  <c r="J200" i="1"/>
  <c r="G203" i="1"/>
  <c r="G202" i="1"/>
  <c r="F205" i="1"/>
  <c r="F203" i="1"/>
  <c r="F201" i="1"/>
  <c r="F199" i="1"/>
  <c r="S205" i="1"/>
  <c r="R205" i="1"/>
  <c r="I205" i="1"/>
  <c r="H205" i="1"/>
  <c r="G205" i="1"/>
  <c r="R204" i="1"/>
  <c r="Q204" i="1"/>
  <c r="I204" i="1"/>
  <c r="H204" i="1"/>
  <c r="G204" i="1"/>
  <c r="F204" i="1"/>
  <c r="S203" i="1"/>
  <c r="O203" i="1"/>
  <c r="P203" i="1" s="1"/>
  <c r="J203" i="1"/>
  <c r="I203" i="1"/>
  <c r="H203" i="1"/>
  <c r="D203" i="1"/>
  <c r="E203" i="1" s="1"/>
  <c r="S202" i="1"/>
  <c r="Q202" i="1"/>
  <c r="J202" i="1"/>
  <c r="I202" i="1"/>
  <c r="H202" i="1"/>
  <c r="F202" i="1"/>
  <c r="D202" i="1"/>
  <c r="E202" i="1" s="1"/>
  <c r="R201" i="1"/>
  <c r="Q201" i="1"/>
  <c r="O201" i="1"/>
  <c r="P201" i="1" s="1"/>
  <c r="I201" i="1"/>
  <c r="H201" i="1"/>
  <c r="G201" i="1"/>
  <c r="Q200" i="1"/>
  <c r="I200" i="1"/>
  <c r="H200" i="1"/>
  <c r="G200" i="1"/>
  <c r="F200" i="1"/>
  <c r="S199" i="1"/>
  <c r="R199" i="1"/>
  <c r="O199" i="1"/>
  <c r="P199" i="1" s="1"/>
  <c r="J199" i="1"/>
  <c r="I199" i="1"/>
  <c r="H199" i="1"/>
  <c r="G199" i="1"/>
  <c r="D199" i="1"/>
  <c r="E199" i="1" s="1"/>
  <c r="O221" i="1" l="1"/>
  <c r="P221" i="1" s="1"/>
  <c r="D221" i="1"/>
  <c r="E221" i="1" s="1"/>
  <c r="S220" i="1"/>
  <c r="R220" i="1"/>
  <c r="Q220" i="1"/>
  <c r="O220" i="1"/>
  <c r="P220" i="1" s="1"/>
  <c r="J220" i="1"/>
  <c r="G220" i="1"/>
  <c r="F220" i="1"/>
  <c r="D220" i="1"/>
  <c r="E220" i="1" s="1"/>
  <c r="S219" i="1"/>
  <c r="R219" i="1"/>
  <c r="O219" i="1"/>
  <c r="P219" i="1" s="1"/>
  <c r="J219" i="1"/>
  <c r="G219" i="1"/>
  <c r="D219" i="1"/>
  <c r="E219" i="1" s="1"/>
  <c r="S218" i="1"/>
  <c r="R218" i="1"/>
  <c r="Q218" i="1"/>
  <c r="O218" i="1"/>
  <c r="P218" i="1" s="1"/>
  <c r="G218" i="1"/>
  <c r="D218" i="1"/>
  <c r="E218" i="1" s="1"/>
  <c r="R217" i="1"/>
  <c r="Q217" i="1"/>
  <c r="O217" i="1"/>
  <c r="P217" i="1" s="1"/>
  <c r="J217" i="1"/>
  <c r="G217" i="1"/>
  <c r="D217" i="1"/>
  <c r="E217" i="1" s="1"/>
  <c r="S216" i="1"/>
  <c r="R216" i="1"/>
  <c r="Q216" i="1"/>
  <c r="O216" i="1"/>
  <c r="P216" i="1" s="1"/>
  <c r="D214" i="1"/>
  <c r="E214" i="1" s="1"/>
  <c r="D216" i="1"/>
  <c r="E216" i="1" s="1"/>
  <c r="S215" i="1"/>
  <c r="R215" i="1"/>
  <c r="Q215" i="1"/>
  <c r="J215" i="1"/>
  <c r="G215" i="1"/>
  <c r="F215" i="1"/>
  <c r="Q214" i="1"/>
  <c r="F214" i="1"/>
  <c r="S221" i="1"/>
  <c r="R221" i="1"/>
  <c r="Q221" i="1"/>
  <c r="J221" i="1"/>
  <c r="I221" i="1"/>
  <c r="H221" i="1"/>
  <c r="G221" i="1"/>
  <c r="F221" i="1"/>
  <c r="I220" i="1"/>
  <c r="H220" i="1"/>
  <c r="Q219" i="1"/>
  <c r="I219" i="1"/>
  <c r="H219" i="1"/>
  <c r="F219" i="1"/>
  <c r="J218" i="1"/>
  <c r="I218" i="1"/>
  <c r="H218" i="1"/>
  <c r="F218" i="1"/>
  <c r="S217" i="1"/>
  <c r="I217" i="1"/>
  <c r="H217" i="1"/>
  <c r="F217" i="1"/>
  <c r="J216" i="1"/>
  <c r="I216" i="1"/>
  <c r="H216" i="1"/>
  <c r="G216" i="1"/>
  <c r="F216" i="1"/>
  <c r="O215" i="1"/>
  <c r="P215" i="1" s="1"/>
  <c r="I215" i="1"/>
  <c r="H215" i="1"/>
  <c r="D215" i="1"/>
  <c r="E215" i="1" s="1"/>
  <c r="S214" i="1"/>
  <c r="R214" i="1"/>
  <c r="O214" i="1"/>
  <c r="P214" i="1" s="1"/>
  <c r="J214" i="1"/>
  <c r="I214" i="1"/>
  <c r="H214" i="1"/>
  <c r="G214" i="1"/>
  <c r="R269" i="1"/>
  <c r="G269" i="1"/>
  <c r="S237" i="1"/>
  <c r="S236" i="1"/>
  <c r="S234" i="1"/>
  <c r="S233" i="1"/>
  <c r="S232" i="1"/>
  <c r="R236" i="1"/>
  <c r="R235" i="1"/>
  <c r="R234" i="1"/>
  <c r="R233" i="1"/>
  <c r="R232" i="1"/>
  <c r="Q237" i="1"/>
  <c r="Q235" i="1"/>
  <c r="Q234" i="1"/>
  <c r="Q230" i="1"/>
  <c r="J237" i="1"/>
  <c r="J236" i="1"/>
  <c r="G237" i="1"/>
  <c r="G236" i="1"/>
  <c r="G235" i="1"/>
  <c r="G234" i="1"/>
  <c r="F237" i="1"/>
  <c r="F235" i="1"/>
  <c r="F234" i="1"/>
  <c r="F232" i="1"/>
  <c r="F230" i="1"/>
  <c r="R237" i="1"/>
  <c r="O237" i="1"/>
  <c r="P237" i="1" s="1"/>
  <c r="I237" i="1"/>
  <c r="H237" i="1"/>
  <c r="D237" i="1"/>
  <c r="E237" i="1" s="1"/>
  <c r="Q236" i="1"/>
  <c r="O236" i="1"/>
  <c r="P236" i="1" s="1"/>
  <c r="I236" i="1"/>
  <c r="H236" i="1"/>
  <c r="F236" i="1"/>
  <c r="D236" i="1"/>
  <c r="E236" i="1" s="1"/>
  <c r="S235" i="1"/>
  <c r="O235" i="1"/>
  <c r="P235" i="1" s="1"/>
  <c r="J235" i="1"/>
  <c r="I235" i="1"/>
  <c r="H235" i="1"/>
  <c r="D235" i="1"/>
  <c r="E235" i="1" s="1"/>
  <c r="O234" i="1"/>
  <c r="P234" i="1" s="1"/>
  <c r="J234" i="1"/>
  <c r="I234" i="1"/>
  <c r="H234" i="1"/>
  <c r="D234" i="1"/>
  <c r="E234" i="1" s="1"/>
  <c r="Q233" i="1"/>
  <c r="O233" i="1"/>
  <c r="P233" i="1" s="1"/>
  <c r="J233" i="1"/>
  <c r="I233" i="1"/>
  <c r="H233" i="1"/>
  <c r="G233" i="1"/>
  <c r="F233" i="1"/>
  <c r="D233" i="1"/>
  <c r="E233" i="1" s="1"/>
  <c r="Q232" i="1"/>
  <c r="O232" i="1"/>
  <c r="P232" i="1" s="1"/>
  <c r="J232" i="1"/>
  <c r="I232" i="1"/>
  <c r="H232" i="1"/>
  <c r="G232" i="1"/>
  <c r="D232" i="1"/>
  <c r="E232" i="1" s="1"/>
  <c r="S231" i="1"/>
  <c r="R231" i="1"/>
  <c r="Q231" i="1"/>
  <c r="O231" i="1"/>
  <c r="P231" i="1" s="1"/>
  <c r="J231" i="1"/>
  <c r="I231" i="1"/>
  <c r="H231" i="1"/>
  <c r="G231" i="1"/>
  <c r="F231" i="1"/>
  <c r="D231" i="1"/>
  <c r="E231" i="1" s="1"/>
  <c r="S230" i="1"/>
  <c r="R230" i="1"/>
  <c r="O230" i="1"/>
  <c r="P230" i="1" s="1"/>
  <c r="J230" i="1"/>
  <c r="I230" i="1"/>
  <c r="H230" i="1"/>
  <c r="G230" i="1"/>
  <c r="D230" i="1"/>
  <c r="E230" i="1" s="1"/>
  <c r="S250" i="1"/>
  <c r="S249" i="1"/>
  <c r="S248" i="1"/>
  <c r="S253" i="1"/>
  <c r="S252" i="1"/>
  <c r="R250" i="1"/>
  <c r="R249" i="1"/>
  <c r="R248" i="1"/>
  <c r="R253" i="1"/>
  <c r="R246" i="1"/>
  <c r="Q250" i="1"/>
  <c r="Q253" i="1"/>
  <c r="Q252" i="1"/>
  <c r="Q246" i="1"/>
  <c r="F253" i="1"/>
  <c r="F252" i="1"/>
  <c r="F250" i="1"/>
  <c r="F248" i="1"/>
  <c r="F246" i="1"/>
  <c r="G253" i="1"/>
  <c r="G250" i="1"/>
  <c r="G249" i="1"/>
  <c r="G246" i="1"/>
  <c r="J253" i="1"/>
  <c r="J252" i="1"/>
  <c r="J250" i="1"/>
  <c r="J249" i="1"/>
  <c r="J248" i="1"/>
  <c r="O253" i="1"/>
  <c r="P253" i="1" s="1"/>
  <c r="I253" i="1"/>
  <c r="H253" i="1"/>
  <c r="D253" i="1"/>
  <c r="E253" i="1" s="1"/>
  <c r="R252" i="1"/>
  <c r="O252" i="1"/>
  <c r="P252" i="1" s="1"/>
  <c r="I252" i="1"/>
  <c r="H252" i="1"/>
  <c r="G252" i="1"/>
  <c r="D252" i="1"/>
  <c r="E252" i="1" s="1"/>
  <c r="S251" i="1"/>
  <c r="R251" i="1"/>
  <c r="Q251" i="1"/>
  <c r="O251" i="1"/>
  <c r="P251" i="1" s="1"/>
  <c r="J251" i="1"/>
  <c r="I251" i="1"/>
  <c r="H251" i="1"/>
  <c r="G251" i="1"/>
  <c r="F251" i="1"/>
  <c r="D251" i="1"/>
  <c r="E251" i="1" s="1"/>
  <c r="O250" i="1"/>
  <c r="P250" i="1" s="1"/>
  <c r="I250" i="1"/>
  <c r="H250" i="1"/>
  <c r="D250" i="1"/>
  <c r="E250" i="1" s="1"/>
  <c r="Q249" i="1"/>
  <c r="O249" i="1"/>
  <c r="P249" i="1" s="1"/>
  <c r="I249" i="1"/>
  <c r="H249" i="1"/>
  <c r="F249" i="1"/>
  <c r="D249" i="1"/>
  <c r="E249" i="1" s="1"/>
  <c r="Q248" i="1"/>
  <c r="O248" i="1"/>
  <c r="P248" i="1" s="1"/>
  <c r="I248" i="1"/>
  <c r="H248" i="1"/>
  <c r="G248" i="1"/>
  <c r="D248" i="1"/>
  <c r="E248" i="1" s="1"/>
  <c r="S247" i="1"/>
  <c r="R247" i="1"/>
  <c r="Q247" i="1"/>
  <c r="O247" i="1"/>
  <c r="P247" i="1" s="1"/>
  <c r="J247" i="1"/>
  <c r="I247" i="1"/>
  <c r="H247" i="1"/>
  <c r="G247" i="1"/>
  <c r="F247" i="1"/>
  <c r="D247" i="1"/>
  <c r="E247" i="1" s="1"/>
  <c r="S246" i="1"/>
  <c r="O246" i="1"/>
  <c r="P246" i="1" s="1"/>
  <c r="J246" i="1"/>
  <c r="I246" i="1"/>
  <c r="H246" i="1"/>
  <c r="D246" i="1"/>
  <c r="E246" i="1" s="1"/>
  <c r="S270" i="1"/>
  <c r="R270" i="1"/>
  <c r="Q270" i="1"/>
  <c r="O270" i="1"/>
  <c r="P270" i="1" s="1"/>
  <c r="S269" i="1"/>
  <c r="Q269" i="1"/>
  <c r="O269" i="1"/>
  <c r="P269" i="1" s="1"/>
  <c r="S268" i="1"/>
  <c r="R268" i="1"/>
  <c r="Q268" i="1"/>
  <c r="O268" i="1"/>
  <c r="P268" i="1" s="1"/>
  <c r="S267" i="1"/>
  <c r="R267" i="1"/>
  <c r="Q267" i="1"/>
  <c r="O267" i="1"/>
  <c r="P267" i="1" s="1"/>
  <c r="S266" i="1"/>
  <c r="R266" i="1"/>
  <c r="Q266" i="1"/>
  <c r="O266" i="1"/>
  <c r="P266" i="1" s="1"/>
  <c r="S265" i="1"/>
  <c r="R265" i="1"/>
  <c r="Q265" i="1"/>
  <c r="O265" i="1"/>
  <c r="P265" i="1" s="1"/>
  <c r="S264" i="1"/>
  <c r="R264" i="1"/>
  <c r="Q264" i="1"/>
  <c r="O264" i="1"/>
  <c r="P264" i="1" s="1"/>
  <c r="S263" i="1"/>
  <c r="R263" i="1"/>
  <c r="Q263" i="1"/>
  <c r="O263" i="1"/>
  <c r="P263" i="1" s="1"/>
  <c r="S262" i="1"/>
  <c r="R262" i="1"/>
  <c r="Q262" i="1"/>
  <c r="O262" i="1"/>
  <c r="P262" i="1" s="1"/>
  <c r="H264" i="1"/>
  <c r="J270" i="1"/>
  <c r="I270" i="1"/>
  <c r="H270" i="1"/>
  <c r="G270" i="1"/>
  <c r="F270" i="1"/>
  <c r="D270" i="1"/>
  <c r="E270" i="1" s="1"/>
  <c r="J269" i="1"/>
  <c r="I269" i="1"/>
  <c r="H269" i="1"/>
  <c r="F269" i="1"/>
  <c r="D269" i="1"/>
  <c r="E269" i="1" s="1"/>
  <c r="J268" i="1"/>
  <c r="I268" i="1"/>
  <c r="H268" i="1"/>
  <c r="G268" i="1"/>
  <c r="F268" i="1"/>
  <c r="D268" i="1"/>
  <c r="E268" i="1" s="1"/>
  <c r="J267" i="1"/>
  <c r="I267" i="1"/>
  <c r="H267" i="1"/>
  <c r="G267" i="1"/>
  <c r="F267" i="1"/>
  <c r="D267" i="1"/>
  <c r="E267" i="1" s="1"/>
  <c r="J266" i="1"/>
  <c r="I266" i="1"/>
  <c r="H266" i="1"/>
  <c r="G266" i="1"/>
  <c r="F266" i="1"/>
  <c r="D266" i="1"/>
  <c r="E266" i="1" s="1"/>
  <c r="J265" i="1"/>
  <c r="I265" i="1"/>
  <c r="H265" i="1"/>
  <c r="G265" i="1"/>
  <c r="F265" i="1"/>
  <c r="D265" i="1"/>
  <c r="E265" i="1" s="1"/>
  <c r="J264" i="1"/>
  <c r="I264" i="1"/>
  <c r="G264" i="1"/>
  <c r="F264" i="1"/>
  <c r="D264" i="1"/>
  <c r="E264" i="1" s="1"/>
  <c r="J263" i="1"/>
  <c r="I263" i="1"/>
  <c r="H263" i="1"/>
  <c r="G263" i="1"/>
  <c r="F263" i="1"/>
  <c r="D263" i="1"/>
  <c r="E263" i="1" s="1"/>
  <c r="J262" i="1"/>
  <c r="I262" i="1"/>
  <c r="H262" i="1"/>
  <c r="G262" i="1"/>
  <c r="F262" i="1"/>
  <c r="D262" i="1"/>
  <c r="E262" i="1" s="1"/>
  <c r="J285" i="1"/>
  <c r="I285" i="1"/>
  <c r="H285" i="1"/>
  <c r="G285" i="1"/>
  <c r="F285" i="1"/>
  <c r="D285" i="1"/>
  <c r="E285" i="1" s="1"/>
  <c r="J284" i="1"/>
  <c r="I284" i="1"/>
  <c r="H284" i="1"/>
  <c r="G284" i="1"/>
  <c r="F284" i="1"/>
  <c r="D284" i="1"/>
  <c r="E284" i="1" s="1"/>
  <c r="J283" i="1"/>
  <c r="I283" i="1"/>
  <c r="H283" i="1"/>
  <c r="G283" i="1"/>
  <c r="F283" i="1"/>
  <c r="D283" i="1"/>
  <c r="E283" i="1" s="1"/>
  <c r="J282" i="1"/>
  <c r="I282" i="1"/>
  <c r="H282" i="1"/>
  <c r="G282" i="1"/>
  <c r="F282" i="1"/>
  <c r="D282" i="1"/>
  <c r="E282" i="1" s="1"/>
  <c r="J281" i="1"/>
  <c r="I281" i="1"/>
  <c r="H281" i="1"/>
  <c r="G281" i="1"/>
  <c r="F281" i="1"/>
  <c r="D281" i="1"/>
  <c r="E281" i="1" s="1"/>
  <c r="J280" i="1"/>
  <c r="I280" i="1"/>
  <c r="H280" i="1"/>
  <c r="G280" i="1"/>
  <c r="F280" i="1"/>
  <c r="D280" i="1"/>
  <c r="E280" i="1" s="1"/>
  <c r="J279" i="1"/>
  <c r="I279" i="1"/>
  <c r="H279" i="1"/>
  <c r="G279" i="1"/>
  <c r="F279" i="1"/>
  <c r="D279" i="1"/>
  <c r="E279" i="1" s="1"/>
  <c r="J278" i="1"/>
  <c r="I278" i="1"/>
  <c r="H278" i="1"/>
  <c r="G278" i="1"/>
  <c r="F278" i="1"/>
  <c r="D278" i="1"/>
  <c r="E278" i="1" s="1"/>
  <c r="J277" i="1"/>
  <c r="I277" i="1"/>
  <c r="H277" i="1"/>
  <c r="G277" i="1"/>
  <c r="F277" i="1"/>
  <c r="D277" i="1"/>
  <c r="E277" i="1" s="1"/>
  <c r="J300" i="1"/>
  <c r="I300" i="1"/>
  <c r="H300" i="1"/>
  <c r="G300" i="1"/>
  <c r="F300" i="1"/>
  <c r="D300" i="1"/>
  <c r="E300" i="1" s="1"/>
  <c r="J299" i="1"/>
  <c r="I299" i="1"/>
  <c r="H299" i="1"/>
  <c r="G299" i="1"/>
  <c r="F299" i="1"/>
  <c r="D299" i="1"/>
  <c r="E299" i="1" s="1"/>
  <c r="J298" i="1"/>
  <c r="I298" i="1"/>
  <c r="H298" i="1"/>
  <c r="G298" i="1"/>
  <c r="F298" i="1"/>
  <c r="D298" i="1"/>
  <c r="E298" i="1" s="1"/>
  <c r="J297" i="1"/>
  <c r="I297" i="1"/>
  <c r="H297" i="1"/>
  <c r="G297" i="1"/>
  <c r="F297" i="1"/>
  <c r="D297" i="1"/>
  <c r="E297" i="1" s="1"/>
  <c r="J296" i="1"/>
  <c r="I296" i="1"/>
  <c r="H296" i="1"/>
  <c r="G296" i="1"/>
  <c r="F296" i="1"/>
  <c r="D296" i="1"/>
  <c r="E296" i="1" s="1"/>
  <c r="J295" i="1"/>
  <c r="I295" i="1"/>
  <c r="H295" i="1"/>
  <c r="G295" i="1"/>
  <c r="F295" i="1"/>
  <c r="D295" i="1"/>
  <c r="E295" i="1" s="1"/>
  <c r="J294" i="1"/>
  <c r="I294" i="1"/>
  <c r="H294" i="1"/>
  <c r="G294" i="1"/>
  <c r="F294" i="1"/>
  <c r="D294" i="1"/>
  <c r="E294" i="1" s="1"/>
  <c r="J293" i="1"/>
  <c r="I293" i="1"/>
  <c r="H293" i="1"/>
  <c r="G293" i="1"/>
  <c r="F293" i="1"/>
  <c r="D293" i="1"/>
  <c r="E293" i="1" s="1"/>
  <c r="J292" i="1"/>
  <c r="I292" i="1"/>
  <c r="H292" i="1"/>
  <c r="G292" i="1"/>
  <c r="F292" i="1"/>
  <c r="D292" i="1"/>
  <c r="E292" i="1" s="1"/>
  <c r="J315" i="1"/>
  <c r="I315" i="1"/>
  <c r="H315" i="1"/>
  <c r="G315" i="1"/>
  <c r="F315" i="1"/>
  <c r="D315" i="1"/>
  <c r="E315" i="1" s="1"/>
  <c r="J314" i="1"/>
  <c r="I314" i="1"/>
  <c r="H314" i="1"/>
  <c r="G314" i="1"/>
  <c r="F314" i="1"/>
  <c r="D314" i="1"/>
  <c r="E314" i="1" s="1"/>
  <c r="J313" i="1"/>
  <c r="I313" i="1"/>
  <c r="H313" i="1"/>
  <c r="G313" i="1"/>
  <c r="F313" i="1"/>
  <c r="D313" i="1"/>
  <c r="E313" i="1" s="1"/>
  <c r="J312" i="1"/>
  <c r="I312" i="1"/>
  <c r="H312" i="1"/>
  <c r="G312" i="1"/>
  <c r="F312" i="1"/>
  <c r="D312" i="1"/>
  <c r="E312" i="1" s="1"/>
  <c r="J311" i="1"/>
  <c r="I311" i="1"/>
  <c r="H311" i="1"/>
  <c r="G311" i="1"/>
  <c r="F311" i="1"/>
  <c r="D311" i="1"/>
  <c r="E311" i="1" s="1"/>
  <c r="J310" i="1"/>
  <c r="I310" i="1"/>
  <c r="H310" i="1"/>
  <c r="G310" i="1"/>
  <c r="F310" i="1"/>
  <c r="D310" i="1"/>
  <c r="E310" i="1" s="1"/>
  <c r="J309" i="1"/>
  <c r="I309" i="1"/>
  <c r="H309" i="1"/>
  <c r="G309" i="1"/>
  <c r="F309" i="1"/>
  <c r="D309" i="1"/>
  <c r="E309" i="1" s="1"/>
  <c r="J308" i="1"/>
  <c r="I308" i="1"/>
  <c r="H308" i="1"/>
  <c r="G308" i="1"/>
  <c r="F308" i="1"/>
  <c r="D308" i="1"/>
  <c r="E308" i="1" s="1"/>
  <c r="J307" i="1"/>
  <c r="I307" i="1"/>
  <c r="H307" i="1"/>
  <c r="G307" i="1"/>
  <c r="F307" i="1"/>
  <c r="D307" i="1"/>
  <c r="E307" i="1" s="1"/>
  <c r="J330" i="1"/>
  <c r="J329" i="1"/>
  <c r="J328" i="1"/>
  <c r="J327" i="1"/>
  <c r="J326" i="1"/>
  <c r="J325" i="1"/>
  <c r="J324" i="1"/>
  <c r="J323" i="1"/>
  <c r="J322" i="1"/>
  <c r="I330" i="1"/>
  <c r="I329" i="1"/>
  <c r="I328" i="1"/>
  <c r="I327" i="1"/>
  <c r="I326" i="1"/>
  <c r="I325" i="1"/>
  <c r="I324" i="1"/>
  <c r="I323" i="1"/>
  <c r="I322" i="1"/>
  <c r="H330" i="1"/>
  <c r="H329" i="1"/>
  <c r="H328" i="1"/>
  <c r="H327" i="1"/>
  <c r="H326" i="1"/>
  <c r="H325" i="1"/>
  <c r="H324" i="1"/>
  <c r="H323" i="1"/>
  <c r="H322" i="1"/>
  <c r="G330" i="1"/>
  <c r="G329" i="1"/>
  <c r="G328" i="1"/>
  <c r="G327" i="1"/>
  <c r="G326" i="1"/>
  <c r="G325" i="1"/>
  <c r="G324" i="1"/>
  <c r="G323" i="1"/>
  <c r="G322" i="1"/>
  <c r="F330" i="1"/>
  <c r="F329" i="1"/>
  <c r="F328" i="1"/>
  <c r="F327" i="1"/>
  <c r="F326" i="1"/>
  <c r="F325" i="1"/>
  <c r="F324" i="1"/>
  <c r="F323" i="1"/>
  <c r="F322" i="1"/>
  <c r="D330" i="1"/>
  <c r="E330" i="1" s="1"/>
  <c r="D329" i="1"/>
  <c r="E329" i="1" s="1"/>
  <c r="D328" i="1"/>
  <c r="E328" i="1" s="1"/>
  <c r="D327" i="1"/>
  <c r="E327" i="1" s="1"/>
  <c r="D326" i="1"/>
  <c r="E326" i="1" s="1"/>
  <c r="D325" i="1"/>
  <c r="E325" i="1" s="1"/>
  <c r="D324" i="1"/>
  <c r="E324" i="1" s="1"/>
  <c r="D323" i="1"/>
  <c r="E323" i="1" s="1"/>
  <c r="D322" i="1"/>
  <c r="E322" i="1" s="1"/>
</calcChain>
</file>

<file path=xl/sharedStrings.xml><?xml version="1.0" encoding="utf-8"?>
<sst xmlns="http://schemas.openxmlformats.org/spreadsheetml/2006/main" count="980" uniqueCount="56">
  <si>
    <t>Wettelijk minimumlonen per 01-01-2014 gemiddeld 52 weken in euro</t>
  </si>
  <si>
    <t>Leef-</t>
  </si>
  <si>
    <t>tijd</t>
  </si>
  <si>
    <t>%</t>
  </si>
  <si>
    <t>Maand</t>
  </si>
  <si>
    <t>Week</t>
  </si>
  <si>
    <t>4-weken</t>
  </si>
  <si>
    <t>40,00 uur</t>
  </si>
  <si>
    <t>38,00 uur</t>
  </si>
  <si>
    <t>37,50 uur</t>
  </si>
  <si>
    <t>37,00 uur</t>
  </si>
  <si>
    <t>36,00 uur</t>
  </si>
  <si>
    <t>(160 uren)</t>
  </si>
  <si>
    <t>(173,33 uren)</t>
  </si>
  <si>
    <t>(164,67 uren)</t>
  </si>
  <si>
    <t>(162,50 uren)</t>
  </si>
  <si>
    <t>(160,333 uren)</t>
  </si>
  <si>
    <t>(156 uren)</t>
  </si>
  <si>
    <t xml:space="preserve">Verhoging </t>
  </si>
  <si>
    <t>Wettelijk minimumlonen per 01-01-2016 gemiddeld 52 weken in euro</t>
  </si>
  <si>
    <t>Wettelijk minimumlonen per 01-07-2016 gemiddeld 52 weken in euro</t>
  </si>
  <si>
    <t>Wettelijk minimumlonen per 01-01-2017 gemiddeld 52 weken in euro</t>
  </si>
  <si>
    <t>Wettelijk minimumlonen per 01-07-2017 gemiddeld 52 weken in euro</t>
  </si>
  <si>
    <t>akkoord</t>
  </si>
  <si>
    <t>Leerlingen in de BBL gelden vanaf 01-07-2017 alternatieve staffels!</t>
  </si>
  <si>
    <t>Let op:</t>
  </si>
  <si>
    <t>Voor leerlingen in de bbl in de leeftijd van 15 tot en met 17 jaar en 21 jaar gelden de</t>
  </si>
  <si>
    <t>normale wml staffel!</t>
  </si>
  <si>
    <t>Wettelijk minimumlonen per 01-01-2018 gemiddeld 52 weken in euro</t>
  </si>
  <si>
    <t>Akkoord</t>
  </si>
  <si>
    <t>Wettelijk minimumlonen per 01-07-2018 gemiddeld 52 weken in euro</t>
  </si>
  <si>
    <t>Wettelijk minimumlonen per 01-01-2019 gemiddeld 52 weken in euro</t>
  </si>
  <si>
    <t>Wettelijk minimumlonen per 01-07-2019 gemiddeld 52 weken in euro</t>
  </si>
  <si>
    <t>Wettelijk minimumlonen per 01-01-2020 gemiddeld 52 weken in euro</t>
  </si>
  <si>
    <t>Wettelijk minimumlonen per 01-07-2020 gemiddeld 52 weken in euro</t>
  </si>
  <si>
    <t>Wettelijk minimumlonen per 01-01-2021 gemiddeld 52 weken in euro</t>
  </si>
  <si>
    <t>Akkord</t>
  </si>
  <si>
    <t>Wettelijk minimumlonen per 01-07-2021 gemiddeld 52 weken in euro</t>
  </si>
  <si>
    <t>€</t>
  </si>
  <si>
    <t>Wettelijk minimumlonen per 01-01-2022 gemiddeld 52 weken in euro</t>
  </si>
  <si>
    <t>Wettelijk minimumlonen per 01-07-2022 gemiddeld 52 weken in euro</t>
  </si>
  <si>
    <t>Wettelijk minimumlonen per 01-01-2023 gemiddeld 52 weken in euro</t>
  </si>
  <si>
    <t>Wettelijk minimumlonen per 01-07-2023 gemiddeld 52 weken in euro</t>
  </si>
  <si>
    <t>Per uur</t>
  </si>
  <si>
    <t>Verhoging:</t>
  </si>
  <si>
    <t>gelden de normale wml staffel!</t>
  </si>
  <si>
    <t xml:space="preserve">Voor leerlingen in de bbl in de leeftijd van 15 tot en met 17 jaar en 21 jaar </t>
  </si>
  <si>
    <t xml:space="preserve">Er is geen verschil meer in uurloon tussen 36, 38 of 40 uur per week! </t>
  </si>
  <si>
    <t>BBL</t>
  </si>
  <si>
    <t>Op basis van 36,0 uur per week!</t>
  </si>
  <si>
    <r>
      <t xml:space="preserve">Vanaf 01-01-2024 geldt </t>
    </r>
    <r>
      <rPr>
        <b/>
        <u/>
        <sz val="11"/>
        <color theme="1"/>
        <rFont val="Times New Roman"/>
        <family val="1"/>
      </rPr>
      <t xml:space="preserve">altijd </t>
    </r>
    <r>
      <rPr>
        <b/>
        <sz val="11"/>
        <color theme="1"/>
        <rFont val="Times New Roman"/>
        <family val="1"/>
      </rPr>
      <t>één vast minimumuurloon voor alle werknemers, o.b.v. 36,0 uur per week!</t>
    </r>
  </si>
  <si>
    <t>P/maand</t>
  </si>
  <si>
    <t>(156,0 uren)</t>
  </si>
  <si>
    <t>Wettelijk minimumlonen per 01-01-2024 gemiddeld 52 weken per jaar</t>
  </si>
  <si>
    <t>Wettelijk minimumlonen per 01-07-2024 gemiddeld 52 weken per jaar</t>
  </si>
  <si>
    <t>Wettelijk minimumlonen per 01-01-2025 gemiddeld 52 weken per 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</si>
</sst>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%"/>
    <numFmt numFmtId="165" formatCode="0.000"/>
    <numFmt numFmtId="166" formatCode="0.000%"/>
    <numFmt numFmtId="167" formatCode="&quot;€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2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4" fillId="0" borderId="0" xfId="0" applyFont="1"/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0" fontId="9" fillId="0" borderId="0" xfId="0" applyNumberFormat="1" applyFont="1" applyAlignment="1">
      <alignment horizontal="center"/>
    </xf>
    <xf numFmtId="0" fontId="11" fillId="0" borderId="0" xfId="0" applyFont="1"/>
    <xf numFmtId="167" fontId="0" fillId="2" borderId="1" xfId="0" applyNumberForma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0"/>
  <sheetViews>
    <sheetView tabSelected="1" workbookViewId="0">
      <selection activeCell="S19" sqref="A1:S19"/>
    </sheetView>
  </sheetViews>
  <sheetFormatPr defaultRowHeight="15" x14ac:dyDescent="0.25"/>
  <cols>
    <col min="3" max="3" width="13.28515625" customWidth="1"/>
    <col min="4" max="4" width="12.85546875" customWidth="1"/>
    <col min="5" max="5" width="13" customWidth="1"/>
    <col min="6" max="6" width="13.42578125" customWidth="1"/>
    <col min="7" max="7" width="13.28515625" customWidth="1"/>
    <col min="8" max="8" width="12.5703125" customWidth="1"/>
    <col min="9" max="9" width="12.28515625" customWidth="1"/>
    <col min="10" max="10" width="10" customWidth="1"/>
    <col min="11" max="11" width="4.42578125" customWidth="1"/>
    <col min="13" max="13" width="12.5703125" customWidth="1"/>
    <col min="14" max="14" width="14.140625" customWidth="1"/>
    <col min="15" max="15" width="13.140625" customWidth="1"/>
    <col min="16" max="16" width="15" customWidth="1"/>
    <col min="17" max="17" width="15.140625" customWidth="1"/>
    <col min="18" max="18" width="14" customWidth="1"/>
    <col min="19" max="19" width="11.28515625" customWidth="1"/>
  </cols>
  <sheetData>
    <row r="1" spans="1:19" ht="18.75" x14ac:dyDescent="0.3">
      <c r="A1" s="1" t="s">
        <v>55</v>
      </c>
      <c r="B1" s="2"/>
      <c r="C1" s="2"/>
      <c r="D1" s="2"/>
      <c r="E1" s="2"/>
      <c r="F1" s="2"/>
      <c r="G1" s="2"/>
      <c r="H1" s="1"/>
      <c r="I1" s="18"/>
      <c r="J1" s="19"/>
      <c r="L1" s="1" t="s">
        <v>55</v>
      </c>
      <c r="M1" s="2"/>
      <c r="N1" s="2"/>
      <c r="O1" s="2"/>
      <c r="P1" s="2"/>
      <c r="Q1" s="2"/>
      <c r="R1" s="2"/>
      <c r="S1" s="19"/>
    </row>
    <row r="2" spans="1:19" ht="14.25" customHeight="1" x14ac:dyDescent="0.3">
      <c r="A2" s="1"/>
      <c r="B2" s="2"/>
      <c r="C2" s="2"/>
      <c r="D2" s="2"/>
      <c r="E2" s="2"/>
      <c r="F2" s="2"/>
      <c r="G2" s="2"/>
      <c r="H2" s="2"/>
      <c r="I2" s="18"/>
      <c r="J2" s="19"/>
      <c r="L2" s="1"/>
      <c r="M2" s="2"/>
      <c r="N2" s="2"/>
      <c r="O2" s="2"/>
      <c r="P2" s="2"/>
      <c r="Q2" s="2"/>
      <c r="R2" s="2"/>
      <c r="S2" s="19"/>
    </row>
    <row r="3" spans="1:19" s="31" customFormat="1" ht="14.25" x14ac:dyDescent="0.2">
      <c r="A3" s="18" t="s">
        <v>44</v>
      </c>
      <c r="B3" s="19"/>
      <c r="C3" s="20">
        <v>2.75E-2</v>
      </c>
      <c r="D3" s="28" t="s">
        <v>49</v>
      </c>
      <c r="E3" s="28"/>
      <c r="F3" s="29"/>
      <c r="G3" s="29"/>
      <c r="H3" s="29"/>
      <c r="I3" s="28"/>
      <c r="J3" s="30"/>
      <c r="L3" s="18" t="s">
        <v>48</v>
      </c>
      <c r="M3" s="29"/>
      <c r="N3" s="29"/>
      <c r="O3" s="29"/>
      <c r="P3" s="29"/>
      <c r="Q3" s="29"/>
      <c r="R3" s="29"/>
      <c r="S3" s="30"/>
    </row>
    <row r="4" spans="1:19" ht="8.25" customHeight="1" x14ac:dyDescent="0.3">
      <c r="A4" s="27"/>
      <c r="B4" s="2"/>
      <c r="C4" s="2"/>
      <c r="D4" s="2"/>
      <c r="E4" s="2"/>
      <c r="F4" s="2"/>
      <c r="G4" s="2"/>
      <c r="H4" s="2"/>
      <c r="I4" s="18"/>
      <c r="J4" s="19"/>
      <c r="L4" s="1"/>
      <c r="M4" s="2"/>
      <c r="N4" s="2"/>
      <c r="O4" s="2"/>
      <c r="P4" s="2"/>
      <c r="Q4" s="2"/>
      <c r="R4" s="2"/>
      <c r="S4" s="19"/>
    </row>
    <row r="5" spans="1:19" ht="18.75" x14ac:dyDescent="0.3">
      <c r="A5" s="18" t="s">
        <v>50</v>
      </c>
      <c r="B5" s="26"/>
      <c r="C5" s="26"/>
      <c r="D5" s="26"/>
      <c r="E5" s="26"/>
      <c r="F5" s="26"/>
      <c r="G5" s="26"/>
      <c r="H5" s="2"/>
      <c r="I5" s="18"/>
      <c r="J5" s="19"/>
      <c r="L5" s="18" t="s">
        <v>50</v>
      </c>
      <c r="M5" s="26"/>
      <c r="N5" s="26"/>
      <c r="O5" s="26"/>
      <c r="P5" s="26"/>
      <c r="Q5" s="26"/>
      <c r="R5" s="2"/>
      <c r="S5" s="19"/>
    </row>
    <row r="6" spans="1:19" ht="18.75" x14ac:dyDescent="0.3">
      <c r="A6" s="18" t="s">
        <v>47</v>
      </c>
      <c r="B6" s="26"/>
      <c r="C6" s="26"/>
      <c r="D6" s="26"/>
      <c r="E6" s="26"/>
      <c r="F6" s="26"/>
      <c r="G6" s="26"/>
      <c r="H6" s="2"/>
      <c r="I6" s="18"/>
      <c r="J6" s="19"/>
      <c r="L6" s="18" t="s">
        <v>47</v>
      </c>
      <c r="M6" s="26"/>
      <c r="N6" s="26"/>
      <c r="O6" s="26"/>
      <c r="P6" s="26"/>
      <c r="Q6" s="26"/>
      <c r="R6" s="2"/>
      <c r="S6" s="19"/>
    </row>
    <row r="7" spans="1:19" x14ac:dyDescent="0.25">
      <c r="L7" s="13" t="s">
        <v>24</v>
      </c>
      <c r="M7" s="14"/>
      <c r="N7" s="14"/>
      <c r="O7" s="14"/>
      <c r="P7" s="14"/>
      <c r="Q7" s="14"/>
    </row>
    <row r="8" spans="1:19" x14ac:dyDescent="0.25">
      <c r="A8" s="7" t="s">
        <v>1</v>
      </c>
      <c r="B8" s="7"/>
      <c r="C8" s="7" t="s">
        <v>43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25"/>
      <c r="J8" s="25"/>
      <c r="L8" s="7" t="s">
        <v>1</v>
      </c>
      <c r="M8" s="7" t="s">
        <v>3</v>
      </c>
      <c r="N8" s="7" t="s">
        <v>43</v>
      </c>
      <c r="O8" s="7" t="s">
        <v>7</v>
      </c>
      <c r="P8" s="7" t="s">
        <v>8</v>
      </c>
      <c r="Q8" s="7" t="s">
        <v>9</v>
      </c>
      <c r="R8" s="7" t="s">
        <v>10</v>
      </c>
      <c r="S8" s="7" t="s">
        <v>11</v>
      </c>
    </row>
    <row r="9" spans="1:19" x14ac:dyDescent="0.25">
      <c r="A9" s="23" t="s">
        <v>2</v>
      </c>
      <c r="B9" s="23"/>
      <c r="C9" s="23"/>
      <c r="D9" s="23" t="s">
        <v>13</v>
      </c>
      <c r="E9" s="23" t="s">
        <v>14</v>
      </c>
      <c r="F9" s="23" t="s">
        <v>15</v>
      </c>
      <c r="G9" s="23" t="s">
        <v>16</v>
      </c>
      <c r="H9" s="23" t="s">
        <v>52</v>
      </c>
      <c r="I9" s="25"/>
      <c r="J9" s="25"/>
      <c r="L9" s="23" t="s">
        <v>2</v>
      </c>
      <c r="M9" s="23"/>
      <c r="N9" s="23"/>
      <c r="O9" s="23" t="s">
        <v>13</v>
      </c>
      <c r="P9" s="23" t="s">
        <v>14</v>
      </c>
      <c r="Q9" s="23" t="s">
        <v>15</v>
      </c>
      <c r="R9" s="23" t="s">
        <v>16</v>
      </c>
      <c r="S9" s="23" t="s">
        <v>17</v>
      </c>
    </row>
    <row r="10" spans="1:19" x14ac:dyDescent="0.25">
      <c r="A10" s="9"/>
      <c r="B10" s="9" t="s">
        <v>3</v>
      </c>
      <c r="C10" s="9"/>
      <c r="D10" s="9" t="s">
        <v>51</v>
      </c>
      <c r="E10" s="9" t="s">
        <v>51</v>
      </c>
      <c r="F10" s="9" t="s">
        <v>51</v>
      </c>
      <c r="G10" s="9" t="s">
        <v>51</v>
      </c>
      <c r="H10" s="9" t="s">
        <v>51</v>
      </c>
      <c r="I10" s="25"/>
      <c r="J10" s="25"/>
      <c r="L10" s="9"/>
      <c r="M10" s="9" t="s">
        <v>3</v>
      </c>
      <c r="N10" s="9"/>
      <c r="O10" s="9" t="s">
        <v>51</v>
      </c>
      <c r="P10" s="9" t="s">
        <v>51</v>
      </c>
      <c r="Q10" s="9" t="s">
        <v>51</v>
      </c>
      <c r="R10" s="9" t="s">
        <v>51</v>
      </c>
      <c r="S10" s="9" t="s">
        <v>51</v>
      </c>
    </row>
    <row r="11" spans="1:19" x14ac:dyDescent="0.25">
      <c r="A11" s="3">
        <v>21</v>
      </c>
      <c r="B11" s="4">
        <v>100</v>
      </c>
      <c r="C11" s="24">
        <v>14.06</v>
      </c>
      <c r="D11" s="24">
        <f t="shared" ref="D11:D17" si="0">C11*173.333</f>
        <v>2437.0619799999999</v>
      </c>
      <c r="E11" s="24">
        <f t="shared" ref="E11:E17" si="1">C11*164.6667</f>
        <v>2315.2138019999998</v>
      </c>
      <c r="F11" s="24">
        <f t="shared" ref="F11:F17" si="2">C11*162.5</f>
        <v>2284.75</v>
      </c>
      <c r="G11" s="24">
        <f t="shared" ref="G11:G17" si="3">C11*160.333</f>
        <v>2254.2819800000002</v>
      </c>
      <c r="H11" s="24">
        <f>C11*156</f>
        <v>2193.36</v>
      </c>
      <c r="I11" s="11"/>
      <c r="J11" s="11"/>
      <c r="L11" s="3">
        <v>21</v>
      </c>
      <c r="M11" s="4">
        <v>100</v>
      </c>
      <c r="N11" s="24">
        <v>14.06</v>
      </c>
      <c r="O11" s="24">
        <f t="shared" ref="O11:O17" si="4">N11*173.333</f>
        <v>2437.0619799999999</v>
      </c>
      <c r="P11" s="24">
        <f t="shared" ref="P11:P17" si="5">N11*164.6667</f>
        <v>2315.2138019999998</v>
      </c>
      <c r="Q11" s="24">
        <f t="shared" ref="Q11:Q17" si="6">N11*162.5</f>
        <v>2284.75</v>
      </c>
      <c r="R11" s="24">
        <f t="shared" ref="R11:R17" si="7">N11*160.333</f>
        <v>2254.2819800000002</v>
      </c>
      <c r="S11" s="24">
        <f>2069.4</f>
        <v>2069.4</v>
      </c>
    </row>
    <row r="12" spans="1:19" x14ac:dyDescent="0.25">
      <c r="A12" s="3">
        <v>20</v>
      </c>
      <c r="B12" s="4">
        <v>80</v>
      </c>
      <c r="C12" s="24">
        <f>C11*0.8</f>
        <v>11.248000000000001</v>
      </c>
      <c r="D12" s="24">
        <f t="shared" si="0"/>
        <v>1949.6495840000002</v>
      </c>
      <c r="E12" s="24">
        <f t="shared" si="1"/>
        <v>1852.1710416000001</v>
      </c>
      <c r="F12" s="24">
        <f t="shared" si="2"/>
        <v>1827.8000000000002</v>
      </c>
      <c r="G12" s="24">
        <f t="shared" si="3"/>
        <v>1803.4255840000001</v>
      </c>
      <c r="H12" s="24">
        <f>H11*0.8</f>
        <v>1754.6880000000001</v>
      </c>
      <c r="I12" s="11"/>
      <c r="J12" s="11"/>
      <c r="L12" s="15">
        <v>20</v>
      </c>
      <c r="M12" s="16">
        <v>61.5</v>
      </c>
      <c r="N12" s="32">
        <f>N11*0.615</f>
        <v>8.6469000000000005</v>
      </c>
      <c r="O12" s="32">
        <f t="shared" si="4"/>
        <v>1498.7931177</v>
      </c>
      <c r="P12" s="32">
        <f t="shared" si="5"/>
        <v>1423.85648823</v>
      </c>
      <c r="Q12" s="32">
        <f t="shared" si="6"/>
        <v>1405.1212500000001</v>
      </c>
      <c r="R12" s="32">
        <f t="shared" si="7"/>
        <v>1386.3834177000001</v>
      </c>
      <c r="S12" s="32">
        <f>S11*0.615</f>
        <v>1272.681</v>
      </c>
    </row>
    <row r="13" spans="1:19" x14ac:dyDescent="0.25">
      <c r="A13" s="3">
        <v>19</v>
      </c>
      <c r="B13" s="4">
        <v>60</v>
      </c>
      <c r="C13" s="24">
        <f>C11*0.6</f>
        <v>8.4359999999999999</v>
      </c>
      <c r="D13" s="24">
        <f t="shared" si="0"/>
        <v>1462.2371880000001</v>
      </c>
      <c r="E13" s="24">
        <f t="shared" si="1"/>
        <v>1389.1282811999999</v>
      </c>
      <c r="F13" s="24">
        <f t="shared" si="2"/>
        <v>1370.85</v>
      </c>
      <c r="G13" s="24">
        <f t="shared" si="3"/>
        <v>1352.5691879999999</v>
      </c>
      <c r="H13" s="24">
        <f>H11*0.6</f>
        <v>1316.0160000000001</v>
      </c>
      <c r="I13" s="11"/>
      <c r="J13" s="11"/>
      <c r="L13" s="15">
        <v>19</v>
      </c>
      <c r="M13" s="16">
        <v>52.5</v>
      </c>
      <c r="N13" s="32">
        <f>N11*0.525</f>
        <v>7.3815000000000008</v>
      </c>
      <c r="O13" s="32">
        <f t="shared" si="4"/>
        <v>1279.4575395000002</v>
      </c>
      <c r="P13" s="32">
        <f t="shared" si="5"/>
        <v>1215.4872460500001</v>
      </c>
      <c r="Q13" s="32">
        <f t="shared" si="6"/>
        <v>1199.4937500000001</v>
      </c>
      <c r="R13" s="32">
        <f t="shared" si="7"/>
        <v>1183.4980395000002</v>
      </c>
      <c r="S13" s="32">
        <f>S11*0.525</f>
        <v>1086.4350000000002</v>
      </c>
    </row>
    <row r="14" spans="1:19" x14ac:dyDescent="0.25">
      <c r="A14" s="3">
        <v>18</v>
      </c>
      <c r="B14" s="4">
        <v>50</v>
      </c>
      <c r="C14" s="24">
        <f>C11*0.5</f>
        <v>7.03</v>
      </c>
      <c r="D14" s="24">
        <f t="shared" si="0"/>
        <v>1218.53099</v>
      </c>
      <c r="E14" s="24">
        <f t="shared" si="1"/>
        <v>1157.6069009999999</v>
      </c>
      <c r="F14" s="24">
        <f t="shared" si="2"/>
        <v>1142.375</v>
      </c>
      <c r="G14" s="24">
        <f t="shared" si="3"/>
        <v>1127.1409900000001</v>
      </c>
      <c r="H14" s="24">
        <f>H11*0.5</f>
        <v>1096.68</v>
      </c>
      <c r="I14" s="11"/>
      <c r="J14" s="11"/>
      <c r="L14" s="15">
        <v>18</v>
      </c>
      <c r="M14" s="16">
        <v>45.5</v>
      </c>
      <c r="N14" s="32">
        <f>N11*0.455</f>
        <v>6.3973000000000004</v>
      </c>
      <c r="O14" s="32">
        <f t="shared" si="4"/>
        <v>1108.8632009</v>
      </c>
      <c r="P14" s="32">
        <f t="shared" si="5"/>
        <v>1053.42227991</v>
      </c>
      <c r="Q14" s="32">
        <f t="shared" si="6"/>
        <v>1039.56125</v>
      </c>
      <c r="R14" s="32">
        <f t="shared" si="7"/>
        <v>1025.6983009</v>
      </c>
      <c r="S14" s="32">
        <f>S11*0.455</f>
        <v>941.57700000000011</v>
      </c>
    </row>
    <row r="15" spans="1:19" x14ac:dyDescent="0.25">
      <c r="A15" s="3">
        <v>17</v>
      </c>
      <c r="B15" s="4">
        <v>39.5</v>
      </c>
      <c r="C15" s="24">
        <f>C11*0.395</f>
        <v>5.5537000000000001</v>
      </c>
      <c r="D15" s="24">
        <f t="shared" si="0"/>
        <v>962.63948210000001</v>
      </c>
      <c r="E15" s="24">
        <f t="shared" si="1"/>
        <v>914.50945178999996</v>
      </c>
      <c r="F15" s="24">
        <f t="shared" si="2"/>
        <v>902.47625000000005</v>
      </c>
      <c r="G15" s="24">
        <f t="shared" si="3"/>
        <v>890.44138210000006</v>
      </c>
      <c r="H15" s="24">
        <f>H11*0.395</f>
        <v>866.37720000000013</v>
      </c>
      <c r="I15" s="11"/>
      <c r="J15" s="11"/>
      <c r="L15" s="3">
        <v>17</v>
      </c>
      <c r="M15" s="4">
        <v>39.5</v>
      </c>
      <c r="N15" s="24">
        <f>N11*0.395</f>
        <v>5.5537000000000001</v>
      </c>
      <c r="O15" s="24">
        <f t="shared" si="4"/>
        <v>962.63948210000001</v>
      </c>
      <c r="P15" s="24">
        <f t="shared" si="5"/>
        <v>914.50945178999996</v>
      </c>
      <c r="Q15" s="24">
        <f t="shared" si="6"/>
        <v>902.47625000000005</v>
      </c>
      <c r="R15" s="24">
        <f t="shared" si="7"/>
        <v>890.44138210000006</v>
      </c>
      <c r="S15" s="24">
        <f>S11*0.395</f>
        <v>817.41300000000012</v>
      </c>
    </row>
    <row r="16" spans="1:19" x14ac:dyDescent="0.25">
      <c r="A16" s="3">
        <v>16</v>
      </c>
      <c r="B16" s="4">
        <v>34.5</v>
      </c>
      <c r="C16" s="24">
        <f>C11*0.345</f>
        <v>4.8506999999999998</v>
      </c>
      <c r="D16" s="24">
        <f t="shared" si="0"/>
        <v>840.78638309999997</v>
      </c>
      <c r="E16" s="24">
        <f t="shared" si="1"/>
        <v>798.74876168999992</v>
      </c>
      <c r="F16" s="24">
        <f t="shared" si="2"/>
        <v>788.23874999999998</v>
      </c>
      <c r="G16" s="24">
        <f t="shared" si="3"/>
        <v>777.72728309999991</v>
      </c>
      <c r="H16" s="24">
        <f>H11*0.345</f>
        <v>756.70920000000001</v>
      </c>
      <c r="I16" s="11"/>
      <c r="J16" s="11"/>
      <c r="L16" s="3">
        <v>16</v>
      </c>
      <c r="M16" s="4">
        <v>34.5</v>
      </c>
      <c r="N16" s="24">
        <f>N11*0.345</f>
        <v>4.8506999999999998</v>
      </c>
      <c r="O16" s="24">
        <f t="shared" si="4"/>
        <v>840.78638309999997</v>
      </c>
      <c r="P16" s="24">
        <f t="shared" si="5"/>
        <v>798.74876168999992</v>
      </c>
      <c r="Q16" s="24">
        <f t="shared" si="6"/>
        <v>788.23874999999998</v>
      </c>
      <c r="R16" s="24">
        <f t="shared" si="7"/>
        <v>777.72728309999991</v>
      </c>
      <c r="S16" s="24">
        <f>S11*0.345</f>
        <v>713.94299999999998</v>
      </c>
    </row>
    <row r="17" spans="1:19" x14ac:dyDescent="0.25">
      <c r="A17" s="3">
        <v>15</v>
      </c>
      <c r="B17" s="4">
        <v>30</v>
      </c>
      <c r="C17" s="24">
        <f>C11*0.3</f>
        <v>4.218</v>
      </c>
      <c r="D17" s="24">
        <f t="shared" si="0"/>
        <v>731.11859400000003</v>
      </c>
      <c r="E17" s="24">
        <f t="shared" si="1"/>
        <v>694.56414059999997</v>
      </c>
      <c r="F17" s="24">
        <f t="shared" si="2"/>
        <v>685.42499999999995</v>
      </c>
      <c r="G17" s="24">
        <f t="shared" si="3"/>
        <v>676.28459399999997</v>
      </c>
      <c r="H17" s="24">
        <f>H11*0.3</f>
        <v>658.00800000000004</v>
      </c>
      <c r="I17" s="11"/>
      <c r="J17" s="11"/>
      <c r="L17" s="3">
        <v>15</v>
      </c>
      <c r="M17" s="4">
        <v>30</v>
      </c>
      <c r="N17" s="24">
        <f>N11*0.3</f>
        <v>4.218</v>
      </c>
      <c r="O17" s="24">
        <f t="shared" si="4"/>
        <v>731.11859400000003</v>
      </c>
      <c r="P17" s="24">
        <f t="shared" si="5"/>
        <v>694.56414059999997</v>
      </c>
      <c r="Q17" s="24">
        <f t="shared" si="6"/>
        <v>685.42499999999995</v>
      </c>
      <c r="R17" s="24">
        <f t="shared" si="7"/>
        <v>676.28459399999997</v>
      </c>
      <c r="S17" s="24">
        <f>S11*0.3</f>
        <v>620.82000000000005</v>
      </c>
    </row>
    <row r="18" spans="1:19" x14ac:dyDescent="0.25">
      <c r="L18" s="13" t="s">
        <v>25</v>
      </c>
      <c r="M18" s="13" t="s">
        <v>46</v>
      </c>
      <c r="N18" s="14"/>
      <c r="O18" s="14"/>
      <c r="P18" s="14"/>
      <c r="Q18" s="14"/>
    </row>
    <row r="19" spans="1:19" ht="18.75" x14ac:dyDescent="0.3">
      <c r="A19" s="1"/>
      <c r="B19" s="2"/>
      <c r="C19" s="2"/>
      <c r="D19" s="2"/>
      <c r="E19" s="2"/>
      <c r="F19" s="2"/>
      <c r="G19" s="2"/>
      <c r="H19" s="2"/>
      <c r="I19" s="1"/>
      <c r="J19" s="6"/>
      <c r="M19" s="13" t="s">
        <v>45</v>
      </c>
      <c r="N19" s="14"/>
    </row>
    <row r="22" spans="1:19" ht="18.75" x14ac:dyDescent="0.3">
      <c r="A22" s="1" t="s">
        <v>54</v>
      </c>
      <c r="B22" s="2"/>
      <c r="C22" s="2"/>
      <c r="D22" s="2"/>
      <c r="E22" s="2"/>
      <c r="F22" s="2"/>
      <c r="G22" s="2"/>
      <c r="H22" s="1"/>
      <c r="I22" s="18"/>
      <c r="J22" s="19"/>
      <c r="L22" s="1" t="s">
        <v>54</v>
      </c>
      <c r="M22" s="2"/>
      <c r="N22" s="2"/>
      <c r="O22" s="2"/>
      <c r="P22" s="2"/>
      <c r="Q22" s="2"/>
      <c r="R22" s="2"/>
      <c r="S22" s="19"/>
    </row>
    <row r="23" spans="1:19" ht="14.25" customHeight="1" x14ac:dyDescent="0.3">
      <c r="A23" s="1"/>
      <c r="B23" s="2"/>
      <c r="C23" s="2"/>
      <c r="D23" s="2"/>
      <c r="E23" s="2"/>
      <c r="F23" s="2"/>
      <c r="G23" s="2"/>
      <c r="H23" s="2"/>
      <c r="I23" s="18"/>
      <c r="J23" s="19"/>
      <c r="L23" s="1"/>
      <c r="M23" s="2"/>
      <c r="N23" s="2"/>
      <c r="O23" s="2"/>
      <c r="P23" s="2"/>
      <c r="Q23" s="2"/>
      <c r="R23" s="2"/>
      <c r="S23" s="19"/>
    </row>
    <row r="24" spans="1:19" s="31" customFormat="1" ht="14.25" x14ac:dyDescent="0.2">
      <c r="A24" s="18" t="s">
        <v>44</v>
      </c>
      <c r="B24" s="19"/>
      <c r="C24" s="20">
        <v>3.0839999999999999E-2</v>
      </c>
      <c r="D24" s="28" t="s">
        <v>49</v>
      </c>
      <c r="E24" s="28"/>
      <c r="F24" s="29"/>
      <c r="G24" s="29"/>
      <c r="H24" s="29"/>
      <c r="I24" s="28"/>
      <c r="J24" s="30"/>
      <c r="L24" s="18" t="s">
        <v>48</v>
      </c>
      <c r="M24" s="29"/>
      <c r="N24" s="29"/>
      <c r="O24" s="29"/>
      <c r="P24" s="29"/>
      <c r="Q24" s="29"/>
      <c r="R24" s="29"/>
      <c r="S24" s="30"/>
    </row>
    <row r="25" spans="1:19" ht="8.25" customHeight="1" x14ac:dyDescent="0.3">
      <c r="A25" s="27"/>
      <c r="B25" s="2"/>
      <c r="C25" s="2"/>
      <c r="D25" s="2"/>
      <c r="E25" s="2"/>
      <c r="F25" s="2"/>
      <c r="G25" s="2"/>
      <c r="H25" s="2"/>
      <c r="I25" s="18"/>
      <c r="J25" s="19"/>
      <c r="L25" s="1"/>
      <c r="M25" s="2"/>
      <c r="N25" s="2"/>
      <c r="O25" s="2"/>
      <c r="P25" s="2"/>
      <c r="Q25" s="2"/>
      <c r="R25" s="2"/>
      <c r="S25" s="19"/>
    </row>
    <row r="26" spans="1:19" ht="18.75" x14ac:dyDescent="0.3">
      <c r="A26" s="18" t="s">
        <v>50</v>
      </c>
      <c r="B26" s="26"/>
      <c r="C26" s="26"/>
      <c r="D26" s="26"/>
      <c r="E26" s="26"/>
      <c r="F26" s="26"/>
      <c r="G26" s="26"/>
      <c r="H26" s="2"/>
      <c r="I26" s="18"/>
      <c r="J26" s="19"/>
      <c r="L26" s="18" t="s">
        <v>50</v>
      </c>
      <c r="M26" s="26"/>
      <c r="N26" s="26"/>
      <c r="O26" s="26"/>
      <c r="P26" s="26"/>
      <c r="Q26" s="26"/>
      <c r="R26" s="2"/>
      <c r="S26" s="19"/>
    </row>
    <row r="27" spans="1:19" ht="18.75" x14ac:dyDescent="0.3">
      <c r="A27" s="18" t="s">
        <v>47</v>
      </c>
      <c r="B27" s="26"/>
      <c r="C27" s="26"/>
      <c r="D27" s="26"/>
      <c r="E27" s="26"/>
      <c r="F27" s="26"/>
      <c r="G27" s="26"/>
      <c r="H27" s="2"/>
      <c r="I27" s="18"/>
      <c r="J27" s="19"/>
      <c r="L27" s="18" t="s">
        <v>47</v>
      </c>
      <c r="M27" s="26"/>
      <c r="N27" s="26"/>
      <c r="O27" s="26"/>
      <c r="P27" s="26"/>
      <c r="Q27" s="26"/>
      <c r="R27" s="2"/>
      <c r="S27" s="19"/>
    </row>
    <row r="28" spans="1:19" x14ac:dyDescent="0.25">
      <c r="L28" s="13" t="s">
        <v>24</v>
      </c>
      <c r="M28" s="14"/>
      <c r="N28" s="14"/>
      <c r="O28" s="14"/>
      <c r="P28" s="14"/>
      <c r="Q28" s="14"/>
    </row>
    <row r="29" spans="1:19" x14ac:dyDescent="0.25">
      <c r="A29" s="7" t="s">
        <v>1</v>
      </c>
      <c r="B29" s="7"/>
      <c r="C29" s="7" t="s">
        <v>43</v>
      </c>
      <c r="D29" s="7" t="s">
        <v>7</v>
      </c>
      <c r="E29" s="7" t="s">
        <v>8</v>
      </c>
      <c r="F29" s="7" t="s">
        <v>9</v>
      </c>
      <c r="G29" s="7" t="s">
        <v>10</v>
      </c>
      <c r="H29" s="7" t="s">
        <v>11</v>
      </c>
      <c r="I29" s="25"/>
      <c r="J29" s="25"/>
      <c r="L29" s="7" t="s">
        <v>1</v>
      </c>
      <c r="M29" s="7" t="s">
        <v>3</v>
      </c>
      <c r="N29" s="7" t="s">
        <v>43</v>
      </c>
      <c r="O29" s="7" t="s">
        <v>7</v>
      </c>
      <c r="P29" s="7" t="s">
        <v>8</v>
      </c>
      <c r="Q29" s="7" t="s">
        <v>9</v>
      </c>
      <c r="R29" s="7" t="s">
        <v>10</v>
      </c>
      <c r="S29" s="7" t="s">
        <v>11</v>
      </c>
    </row>
    <row r="30" spans="1:19" x14ac:dyDescent="0.25">
      <c r="A30" s="23" t="s">
        <v>2</v>
      </c>
      <c r="B30" s="23"/>
      <c r="C30" s="23"/>
      <c r="D30" s="23" t="s">
        <v>13</v>
      </c>
      <c r="E30" s="23" t="s">
        <v>14</v>
      </c>
      <c r="F30" s="23" t="s">
        <v>15</v>
      </c>
      <c r="G30" s="23" t="s">
        <v>16</v>
      </c>
      <c r="H30" s="23" t="s">
        <v>52</v>
      </c>
      <c r="I30" s="25"/>
      <c r="J30" s="25"/>
      <c r="L30" s="23" t="s">
        <v>2</v>
      </c>
      <c r="M30" s="23"/>
      <c r="N30" s="23"/>
      <c r="O30" s="23" t="s">
        <v>13</v>
      </c>
      <c r="P30" s="23" t="s">
        <v>14</v>
      </c>
      <c r="Q30" s="23" t="s">
        <v>15</v>
      </c>
      <c r="R30" s="23" t="s">
        <v>16</v>
      </c>
      <c r="S30" s="23" t="s">
        <v>17</v>
      </c>
    </row>
    <row r="31" spans="1:19" x14ac:dyDescent="0.25">
      <c r="A31" s="9"/>
      <c r="B31" s="9" t="s">
        <v>3</v>
      </c>
      <c r="C31" s="9"/>
      <c r="D31" s="9" t="s">
        <v>51</v>
      </c>
      <c r="E31" s="9" t="s">
        <v>51</v>
      </c>
      <c r="F31" s="9" t="s">
        <v>51</v>
      </c>
      <c r="G31" s="9" t="s">
        <v>51</v>
      </c>
      <c r="H31" s="9" t="s">
        <v>51</v>
      </c>
      <c r="I31" s="25"/>
      <c r="J31" s="25"/>
      <c r="L31" s="9"/>
      <c r="M31" s="9" t="s">
        <v>3</v>
      </c>
      <c r="N31" s="9"/>
      <c r="O31" s="9" t="s">
        <v>51</v>
      </c>
      <c r="P31" s="9" t="s">
        <v>51</v>
      </c>
      <c r="Q31" s="9" t="s">
        <v>51</v>
      </c>
      <c r="R31" s="9" t="s">
        <v>51</v>
      </c>
      <c r="S31" s="9" t="s">
        <v>51</v>
      </c>
    </row>
    <row r="32" spans="1:19" x14ac:dyDescent="0.25">
      <c r="A32" s="3">
        <v>21</v>
      </c>
      <c r="B32" s="4">
        <v>100</v>
      </c>
      <c r="C32" s="24">
        <v>13.68</v>
      </c>
      <c r="D32" s="24">
        <f t="shared" ref="D32:D38" si="8">C32*173.333</f>
        <v>2371.19544</v>
      </c>
      <c r="E32" s="24">
        <f t="shared" ref="E32:E38" si="9">C32*164.6667</f>
        <v>2252.6404559999996</v>
      </c>
      <c r="F32" s="24">
        <f t="shared" ref="F32:F38" si="10">C32*162.5</f>
        <v>2223</v>
      </c>
      <c r="G32" s="24">
        <f t="shared" ref="G32:G38" si="11">C32*160.333</f>
        <v>2193.3554399999998</v>
      </c>
      <c r="H32" s="24">
        <f>C32*156</f>
        <v>2134.08</v>
      </c>
      <c r="I32" s="11"/>
      <c r="J32" s="11"/>
      <c r="L32" s="3">
        <v>21</v>
      </c>
      <c r="M32" s="4">
        <v>100</v>
      </c>
      <c r="N32" s="24">
        <v>13.68</v>
      </c>
      <c r="O32" s="24">
        <f t="shared" ref="O32:O38" si="12">N32*173.333</f>
        <v>2371.19544</v>
      </c>
      <c r="P32" s="24">
        <f t="shared" ref="P32:P38" si="13">N32*164.6667</f>
        <v>2252.6404559999996</v>
      </c>
      <c r="Q32" s="24">
        <f t="shared" ref="Q32:Q38" si="14">N32*162.5</f>
        <v>2223</v>
      </c>
      <c r="R32" s="24">
        <f t="shared" ref="R32:R38" si="15">N32*160.333</f>
        <v>2193.3554399999998</v>
      </c>
      <c r="S32" s="24">
        <f>2069.4</f>
        <v>2069.4</v>
      </c>
    </row>
    <row r="33" spans="1:19" x14ac:dyDescent="0.25">
      <c r="A33" s="3">
        <v>20</v>
      </c>
      <c r="B33" s="4">
        <v>80</v>
      </c>
      <c r="C33" s="24">
        <f>C32*0.8</f>
        <v>10.944000000000001</v>
      </c>
      <c r="D33" s="24">
        <f t="shared" si="8"/>
        <v>1896.9563520000002</v>
      </c>
      <c r="E33" s="24">
        <f t="shared" si="9"/>
        <v>1802.1123648</v>
      </c>
      <c r="F33" s="24">
        <f t="shared" si="10"/>
        <v>1778.4</v>
      </c>
      <c r="G33" s="24">
        <f t="shared" si="11"/>
        <v>1754.6843520000002</v>
      </c>
      <c r="H33" s="24">
        <f>H32*0.8</f>
        <v>1707.2640000000001</v>
      </c>
      <c r="I33" s="11"/>
      <c r="J33" s="11"/>
      <c r="L33" s="15">
        <v>20</v>
      </c>
      <c r="M33" s="16">
        <v>61.5</v>
      </c>
      <c r="N33" s="32">
        <f>N32*0.615</f>
        <v>8.4131999999999998</v>
      </c>
      <c r="O33" s="32">
        <f t="shared" si="12"/>
        <v>1458.2851956</v>
      </c>
      <c r="P33" s="32">
        <f t="shared" si="13"/>
        <v>1385.37388044</v>
      </c>
      <c r="Q33" s="32">
        <f t="shared" si="14"/>
        <v>1367.145</v>
      </c>
      <c r="R33" s="32">
        <f t="shared" si="15"/>
        <v>1348.9135956</v>
      </c>
      <c r="S33" s="32">
        <f>S32*0.615</f>
        <v>1272.681</v>
      </c>
    </row>
    <row r="34" spans="1:19" x14ac:dyDescent="0.25">
      <c r="A34" s="3">
        <v>19</v>
      </c>
      <c r="B34" s="4">
        <v>60</v>
      </c>
      <c r="C34" s="24">
        <f>C32*0.6</f>
        <v>8.2080000000000002</v>
      </c>
      <c r="D34" s="24">
        <f t="shared" si="8"/>
        <v>1422.7172640000001</v>
      </c>
      <c r="E34" s="24">
        <f t="shared" si="9"/>
        <v>1351.5842736</v>
      </c>
      <c r="F34" s="24">
        <f t="shared" si="10"/>
        <v>1333.8</v>
      </c>
      <c r="G34" s="24">
        <f t="shared" si="11"/>
        <v>1316.0132639999999</v>
      </c>
      <c r="H34" s="24">
        <f>H32*0.6</f>
        <v>1280.4479999999999</v>
      </c>
      <c r="I34" s="11"/>
      <c r="J34" s="11"/>
      <c r="L34" s="15">
        <v>19</v>
      </c>
      <c r="M34" s="16">
        <v>52.5</v>
      </c>
      <c r="N34" s="32">
        <f>N32*0.525</f>
        <v>7.1820000000000004</v>
      </c>
      <c r="O34" s="32">
        <f t="shared" si="12"/>
        <v>1244.877606</v>
      </c>
      <c r="P34" s="32">
        <f t="shared" si="13"/>
        <v>1182.6362394</v>
      </c>
      <c r="Q34" s="32">
        <f t="shared" si="14"/>
        <v>1167.075</v>
      </c>
      <c r="R34" s="32">
        <f t="shared" si="15"/>
        <v>1151.511606</v>
      </c>
      <c r="S34" s="32">
        <f>S32*0.525</f>
        <v>1086.4350000000002</v>
      </c>
    </row>
    <row r="35" spans="1:19" x14ac:dyDescent="0.25">
      <c r="A35" s="3">
        <v>18</v>
      </c>
      <c r="B35" s="4">
        <v>50</v>
      </c>
      <c r="C35" s="24">
        <f>C32*0.5</f>
        <v>6.84</v>
      </c>
      <c r="D35" s="24">
        <f t="shared" si="8"/>
        <v>1185.59772</v>
      </c>
      <c r="E35" s="24">
        <f t="shared" si="9"/>
        <v>1126.3202279999998</v>
      </c>
      <c r="F35" s="24">
        <f t="shared" si="10"/>
        <v>1111.5</v>
      </c>
      <c r="G35" s="24">
        <f t="shared" si="11"/>
        <v>1096.6777199999999</v>
      </c>
      <c r="H35" s="24">
        <f>H32*0.5</f>
        <v>1067.04</v>
      </c>
      <c r="I35" s="11"/>
      <c r="J35" s="11"/>
      <c r="L35" s="15">
        <v>18</v>
      </c>
      <c r="M35" s="16">
        <v>45.5</v>
      </c>
      <c r="N35" s="32">
        <f>N32*0.455</f>
        <v>6.2244000000000002</v>
      </c>
      <c r="O35" s="32">
        <f t="shared" si="12"/>
        <v>1078.8939252</v>
      </c>
      <c r="P35" s="32">
        <f t="shared" si="13"/>
        <v>1024.9514074799999</v>
      </c>
      <c r="Q35" s="32">
        <f t="shared" si="14"/>
        <v>1011.465</v>
      </c>
      <c r="R35" s="32">
        <f t="shared" si="15"/>
        <v>997.97672520000003</v>
      </c>
      <c r="S35" s="32">
        <f>S32*0.455</f>
        <v>941.57700000000011</v>
      </c>
    </row>
    <row r="36" spans="1:19" x14ac:dyDescent="0.25">
      <c r="A36" s="3">
        <v>17</v>
      </c>
      <c r="B36" s="4">
        <v>39.5</v>
      </c>
      <c r="C36" s="24">
        <f>C32*0.395</f>
        <v>5.4036</v>
      </c>
      <c r="D36" s="24">
        <f t="shared" si="8"/>
        <v>936.62219879999998</v>
      </c>
      <c r="E36" s="24">
        <f t="shared" si="9"/>
        <v>889.79298011999992</v>
      </c>
      <c r="F36" s="24">
        <f t="shared" si="10"/>
        <v>878.08500000000004</v>
      </c>
      <c r="G36" s="24">
        <f t="shared" si="11"/>
        <v>866.37539879999997</v>
      </c>
      <c r="H36" s="24">
        <f>H32*0.395</f>
        <v>842.96159999999998</v>
      </c>
      <c r="I36" s="11"/>
      <c r="J36" s="11"/>
      <c r="L36" s="3">
        <v>17</v>
      </c>
      <c r="M36" s="4">
        <v>39.5</v>
      </c>
      <c r="N36" s="24">
        <f>N32*0.395</f>
        <v>5.4036</v>
      </c>
      <c r="O36" s="24">
        <f t="shared" si="12"/>
        <v>936.62219879999998</v>
      </c>
      <c r="P36" s="24">
        <f t="shared" si="13"/>
        <v>889.79298011999992</v>
      </c>
      <c r="Q36" s="24">
        <f t="shared" si="14"/>
        <v>878.08500000000004</v>
      </c>
      <c r="R36" s="24">
        <f t="shared" si="15"/>
        <v>866.37539879999997</v>
      </c>
      <c r="S36" s="24">
        <f>S32*0.395</f>
        <v>817.41300000000012</v>
      </c>
    </row>
    <row r="37" spans="1:19" x14ac:dyDescent="0.25">
      <c r="A37" s="3">
        <v>16</v>
      </c>
      <c r="B37" s="4">
        <v>34.5</v>
      </c>
      <c r="C37" s="24">
        <f>C32*0.345</f>
        <v>4.7195999999999998</v>
      </c>
      <c r="D37" s="24">
        <f t="shared" si="8"/>
        <v>818.06242679999991</v>
      </c>
      <c r="E37" s="24">
        <f t="shared" si="9"/>
        <v>777.16095731999997</v>
      </c>
      <c r="F37" s="24">
        <f t="shared" si="10"/>
        <v>766.93499999999995</v>
      </c>
      <c r="G37" s="24">
        <f t="shared" si="11"/>
        <v>756.70762679999996</v>
      </c>
      <c r="H37" s="24">
        <f>H32*0.345</f>
        <v>736.25759999999991</v>
      </c>
      <c r="I37" s="11"/>
      <c r="J37" s="11"/>
      <c r="L37" s="3">
        <v>16</v>
      </c>
      <c r="M37" s="4">
        <v>34.5</v>
      </c>
      <c r="N37" s="24">
        <f>N32*0.345</f>
        <v>4.7195999999999998</v>
      </c>
      <c r="O37" s="24">
        <f t="shared" si="12"/>
        <v>818.06242679999991</v>
      </c>
      <c r="P37" s="24">
        <f t="shared" si="13"/>
        <v>777.16095731999997</v>
      </c>
      <c r="Q37" s="24">
        <f t="shared" si="14"/>
        <v>766.93499999999995</v>
      </c>
      <c r="R37" s="24">
        <f t="shared" si="15"/>
        <v>756.70762679999996</v>
      </c>
      <c r="S37" s="24">
        <f>S32*0.345</f>
        <v>713.94299999999998</v>
      </c>
    </row>
    <row r="38" spans="1:19" x14ac:dyDescent="0.25">
      <c r="A38" s="3">
        <v>15</v>
      </c>
      <c r="B38" s="4">
        <v>30</v>
      </c>
      <c r="C38" s="24">
        <f>C32*0.3</f>
        <v>4.1040000000000001</v>
      </c>
      <c r="D38" s="24">
        <f t="shared" si="8"/>
        <v>711.35863200000006</v>
      </c>
      <c r="E38" s="24">
        <f t="shared" si="9"/>
        <v>675.79213679999998</v>
      </c>
      <c r="F38" s="24">
        <f t="shared" si="10"/>
        <v>666.9</v>
      </c>
      <c r="G38" s="24">
        <f t="shared" si="11"/>
        <v>658.00663199999997</v>
      </c>
      <c r="H38" s="24">
        <f>H32*0.3</f>
        <v>640.22399999999993</v>
      </c>
      <c r="I38" s="11"/>
      <c r="J38" s="11"/>
      <c r="L38" s="3">
        <v>15</v>
      </c>
      <c r="M38" s="4">
        <v>30</v>
      </c>
      <c r="N38" s="24">
        <f>N32*0.3</f>
        <v>4.1040000000000001</v>
      </c>
      <c r="O38" s="24">
        <f t="shared" si="12"/>
        <v>711.35863200000006</v>
      </c>
      <c r="P38" s="24">
        <f t="shared" si="13"/>
        <v>675.79213679999998</v>
      </c>
      <c r="Q38" s="24">
        <f t="shared" si="14"/>
        <v>666.9</v>
      </c>
      <c r="R38" s="24">
        <f t="shared" si="15"/>
        <v>658.00663199999997</v>
      </c>
      <c r="S38" s="24">
        <f>S32*0.3</f>
        <v>620.82000000000005</v>
      </c>
    </row>
    <row r="39" spans="1:19" x14ac:dyDescent="0.25">
      <c r="L39" s="13" t="s">
        <v>25</v>
      </c>
      <c r="M39" s="13" t="s">
        <v>46</v>
      </c>
      <c r="N39" s="14"/>
      <c r="O39" s="14"/>
      <c r="P39" s="14"/>
      <c r="Q39" s="14"/>
    </row>
    <row r="40" spans="1:19" ht="18.75" x14ac:dyDescent="0.3">
      <c r="A40" s="1"/>
      <c r="B40" s="2"/>
      <c r="C40" s="2"/>
      <c r="D40" s="2"/>
      <c r="E40" s="2"/>
      <c r="F40" s="2"/>
      <c r="G40" s="2"/>
      <c r="H40" s="2"/>
      <c r="I40" s="1"/>
      <c r="J40" s="6"/>
      <c r="M40" s="13" t="s">
        <v>45</v>
      </c>
      <c r="N40" s="14"/>
    </row>
    <row r="43" spans="1:19" ht="18.75" x14ac:dyDescent="0.3">
      <c r="A43" s="1" t="s">
        <v>53</v>
      </c>
      <c r="B43" s="2"/>
      <c r="C43" s="2"/>
      <c r="D43" s="2"/>
      <c r="E43" s="2"/>
      <c r="F43" s="2"/>
      <c r="G43" s="2"/>
      <c r="H43" s="1"/>
      <c r="I43" s="18"/>
      <c r="J43" s="19"/>
      <c r="L43" s="1" t="s">
        <v>53</v>
      </c>
      <c r="M43" s="2"/>
      <c r="N43" s="2"/>
      <c r="O43" s="2"/>
      <c r="P43" s="2"/>
      <c r="Q43" s="2"/>
      <c r="R43" s="2"/>
      <c r="S43" s="19"/>
    </row>
    <row r="44" spans="1:19" ht="14.25" customHeight="1" x14ac:dyDescent="0.3">
      <c r="A44" s="1"/>
      <c r="B44" s="2"/>
      <c r="C44" s="2"/>
      <c r="D44" s="2"/>
      <c r="E44" s="2"/>
      <c r="F44" s="2"/>
      <c r="G44" s="2"/>
      <c r="H44" s="2"/>
      <c r="I44" s="18"/>
      <c r="J44" s="19"/>
      <c r="L44" s="1"/>
      <c r="M44" s="2"/>
      <c r="N44" s="2"/>
      <c r="O44" s="2"/>
      <c r="P44" s="2"/>
      <c r="Q44" s="2"/>
      <c r="R44" s="2"/>
      <c r="S44" s="19"/>
    </row>
    <row r="45" spans="1:19" s="31" customFormat="1" ht="14.25" x14ac:dyDescent="0.2">
      <c r="A45" s="18" t="s">
        <v>44</v>
      </c>
      <c r="B45" s="19"/>
      <c r="C45" s="19">
        <v>3.7499999999999999E-2</v>
      </c>
      <c r="D45" s="28" t="s">
        <v>49</v>
      </c>
      <c r="E45" s="28"/>
      <c r="F45" s="29"/>
      <c r="G45" s="29"/>
      <c r="H45" s="29"/>
      <c r="I45" s="28"/>
      <c r="J45" s="30"/>
      <c r="L45" s="18" t="s">
        <v>48</v>
      </c>
      <c r="M45" s="29"/>
      <c r="N45" s="29"/>
      <c r="O45" s="29"/>
      <c r="P45" s="29"/>
      <c r="Q45" s="29"/>
      <c r="R45" s="29"/>
      <c r="S45" s="30"/>
    </row>
    <row r="46" spans="1:19" ht="8.25" customHeight="1" x14ac:dyDescent="0.3">
      <c r="A46" s="27"/>
      <c r="B46" s="2"/>
      <c r="C46" s="2"/>
      <c r="D46" s="2"/>
      <c r="E46" s="2"/>
      <c r="F46" s="2"/>
      <c r="G46" s="2"/>
      <c r="H46" s="2"/>
      <c r="I46" s="18"/>
      <c r="J46" s="19"/>
      <c r="L46" s="1"/>
      <c r="M46" s="2"/>
      <c r="N46" s="2"/>
      <c r="O46" s="2"/>
      <c r="P46" s="2"/>
      <c r="Q46" s="2"/>
      <c r="R46" s="2"/>
      <c r="S46" s="19"/>
    </row>
    <row r="47" spans="1:19" ht="18.75" x14ac:dyDescent="0.3">
      <c r="A47" s="18" t="s">
        <v>50</v>
      </c>
      <c r="B47" s="26"/>
      <c r="C47" s="26"/>
      <c r="D47" s="26"/>
      <c r="E47" s="26"/>
      <c r="F47" s="26"/>
      <c r="G47" s="26"/>
      <c r="H47" s="2"/>
      <c r="I47" s="18"/>
      <c r="J47" s="19"/>
      <c r="L47" s="18" t="s">
        <v>50</v>
      </c>
      <c r="M47" s="26"/>
      <c r="N47" s="26"/>
      <c r="O47" s="26"/>
      <c r="P47" s="26"/>
      <c r="Q47" s="26"/>
      <c r="R47" s="2"/>
      <c r="S47" s="19"/>
    </row>
    <row r="48" spans="1:19" ht="18.75" x14ac:dyDescent="0.3">
      <c r="A48" s="18" t="s">
        <v>47</v>
      </c>
      <c r="B48" s="26"/>
      <c r="C48" s="26"/>
      <c r="D48" s="26"/>
      <c r="E48" s="26"/>
      <c r="F48" s="26"/>
      <c r="G48" s="26"/>
      <c r="H48" s="2"/>
      <c r="I48" s="18"/>
      <c r="J48" s="19"/>
      <c r="L48" s="18" t="s">
        <v>47</v>
      </c>
      <c r="M48" s="26"/>
      <c r="N48" s="26"/>
      <c r="O48" s="26"/>
      <c r="P48" s="26"/>
      <c r="Q48" s="26"/>
      <c r="R48" s="2"/>
      <c r="S48" s="19"/>
    </row>
    <row r="49" spans="1:19" x14ac:dyDescent="0.25">
      <c r="L49" s="13" t="s">
        <v>24</v>
      </c>
      <c r="M49" s="14"/>
      <c r="N49" s="14"/>
      <c r="O49" s="14"/>
      <c r="P49" s="14"/>
      <c r="Q49" s="14"/>
    </row>
    <row r="50" spans="1:19" x14ac:dyDescent="0.25">
      <c r="A50" s="7" t="s">
        <v>1</v>
      </c>
      <c r="B50" s="7"/>
      <c r="C50" s="7" t="s">
        <v>43</v>
      </c>
      <c r="D50" s="7" t="s">
        <v>7</v>
      </c>
      <c r="E50" s="7" t="s">
        <v>8</v>
      </c>
      <c r="F50" s="7" t="s">
        <v>9</v>
      </c>
      <c r="G50" s="7" t="s">
        <v>10</v>
      </c>
      <c r="H50" s="7" t="s">
        <v>11</v>
      </c>
      <c r="I50" s="25"/>
      <c r="J50" s="25"/>
      <c r="L50" s="7" t="s">
        <v>1</v>
      </c>
      <c r="M50" s="7" t="s">
        <v>3</v>
      </c>
      <c r="N50" s="7" t="s">
        <v>43</v>
      </c>
      <c r="O50" s="7" t="s">
        <v>7</v>
      </c>
      <c r="P50" s="7" t="s">
        <v>8</v>
      </c>
      <c r="Q50" s="7" t="s">
        <v>9</v>
      </c>
      <c r="R50" s="7" t="s">
        <v>10</v>
      </c>
      <c r="S50" s="7" t="s">
        <v>11</v>
      </c>
    </row>
    <row r="51" spans="1:19" x14ac:dyDescent="0.25">
      <c r="A51" s="23" t="s">
        <v>2</v>
      </c>
      <c r="B51" s="23"/>
      <c r="C51" s="23"/>
      <c r="D51" s="23" t="s">
        <v>13</v>
      </c>
      <c r="E51" s="23" t="s">
        <v>14</v>
      </c>
      <c r="F51" s="23" t="s">
        <v>15</v>
      </c>
      <c r="G51" s="23" t="s">
        <v>16</v>
      </c>
      <c r="H51" s="23" t="s">
        <v>52</v>
      </c>
      <c r="I51" s="25"/>
      <c r="J51" s="25"/>
      <c r="L51" s="23" t="s">
        <v>2</v>
      </c>
      <c r="M51" s="23"/>
      <c r="N51" s="23"/>
      <c r="O51" s="23" t="s">
        <v>13</v>
      </c>
      <c r="P51" s="23" t="s">
        <v>14</v>
      </c>
      <c r="Q51" s="23" t="s">
        <v>15</v>
      </c>
      <c r="R51" s="23" t="s">
        <v>16</v>
      </c>
      <c r="S51" s="23" t="s">
        <v>17</v>
      </c>
    </row>
    <row r="52" spans="1:19" x14ac:dyDescent="0.25">
      <c r="A52" s="9"/>
      <c r="B52" s="9" t="s">
        <v>3</v>
      </c>
      <c r="C52" s="9"/>
      <c r="D52" s="9" t="s">
        <v>51</v>
      </c>
      <c r="E52" s="9" t="s">
        <v>51</v>
      </c>
      <c r="F52" s="9" t="s">
        <v>51</v>
      </c>
      <c r="G52" s="9" t="s">
        <v>51</v>
      </c>
      <c r="H52" s="9" t="s">
        <v>51</v>
      </c>
      <c r="I52" s="25"/>
      <c r="J52" s="25"/>
      <c r="L52" s="9"/>
      <c r="M52" s="9" t="s">
        <v>3</v>
      </c>
      <c r="N52" s="9"/>
      <c r="O52" s="9" t="s">
        <v>51</v>
      </c>
      <c r="P52" s="9" t="s">
        <v>51</v>
      </c>
      <c r="Q52" s="9" t="s">
        <v>51</v>
      </c>
      <c r="R52" s="9" t="s">
        <v>51</v>
      </c>
      <c r="S52" s="9" t="s">
        <v>51</v>
      </c>
    </row>
    <row r="53" spans="1:19" x14ac:dyDescent="0.25">
      <c r="A53" s="3">
        <v>21</v>
      </c>
      <c r="B53" s="4">
        <v>100</v>
      </c>
      <c r="C53" s="24">
        <v>13.26538</v>
      </c>
      <c r="D53" s="24">
        <f>C53*173.333</f>
        <v>2299.32811154</v>
      </c>
      <c r="E53" s="24">
        <f>C53*164.6667</f>
        <v>2184.3663488460002</v>
      </c>
      <c r="F53" s="24">
        <f>C53*162.5</f>
        <v>2155.6242499999998</v>
      </c>
      <c r="G53" s="24">
        <f>C53*160.333</f>
        <v>2126.87817154</v>
      </c>
      <c r="H53" s="24">
        <f>C53*156</f>
        <v>2069.3992800000001</v>
      </c>
      <c r="I53" s="11"/>
      <c r="J53" s="11"/>
      <c r="L53" s="3">
        <v>21</v>
      </c>
      <c r="M53" s="4">
        <v>100</v>
      </c>
      <c r="N53" s="24">
        <v>13.26538</v>
      </c>
      <c r="O53" s="24">
        <f t="shared" ref="O53:O59" si="16">N53*173.333</f>
        <v>2299.32811154</v>
      </c>
      <c r="P53" s="24">
        <f t="shared" ref="P53:P59" si="17">N53*164.6667</f>
        <v>2184.3663488460002</v>
      </c>
      <c r="Q53" s="24">
        <f t="shared" ref="Q53:Q59" si="18">N53*162.5</f>
        <v>2155.6242499999998</v>
      </c>
      <c r="R53" s="24">
        <f t="shared" ref="R53:R59" si="19">N53*160.333</f>
        <v>2126.87817154</v>
      </c>
      <c r="S53" s="24">
        <f>2069.4</f>
        <v>2069.4</v>
      </c>
    </row>
    <row r="54" spans="1:19" x14ac:dyDescent="0.25">
      <c r="A54" s="3">
        <v>20</v>
      </c>
      <c r="B54" s="4">
        <v>80</v>
      </c>
      <c r="C54" s="24">
        <f>C53*0.8+0.01</f>
        <v>10.622304000000002</v>
      </c>
      <c r="D54" s="24">
        <f t="shared" ref="D54:D59" si="20">C54*173.333</f>
        <v>1841.1958192320003</v>
      </c>
      <c r="E54" s="24">
        <f t="shared" ref="E54:E59" si="21">C54*164.6667</f>
        <v>1749.1397460768001</v>
      </c>
      <c r="F54" s="24">
        <f t="shared" ref="F54:F59" si="22">C54*162.5</f>
        <v>1726.1244000000002</v>
      </c>
      <c r="G54" s="24">
        <f t="shared" ref="G54:G59" si="23">C54*160.333</f>
        <v>1703.1058672320003</v>
      </c>
      <c r="H54" s="24">
        <f>H53*0.8</f>
        <v>1655.5194240000001</v>
      </c>
      <c r="I54" s="11"/>
      <c r="J54" s="11"/>
      <c r="L54" s="15">
        <v>20</v>
      </c>
      <c r="M54" s="16">
        <v>61.5</v>
      </c>
      <c r="N54" s="32">
        <f>N53*0.615</f>
        <v>8.1582086999999994</v>
      </c>
      <c r="O54" s="32">
        <f t="shared" si="16"/>
        <v>1414.0867885970999</v>
      </c>
      <c r="P54" s="32">
        <f t="shared" si="17"/>
        <v>1343.3853045402898</v>
      </c>
      <c r="Q54" s="32">
        <f t="shared" si="18"/>
        <v>1325.70891375</v>
      </c>
      <c r="R54" s="32">
        <f t="shared" si="19"/>
        <v>1308.0300754970999</v>
      </c>
      <c r="S54" s="32">
        <f>S53*0.615</f>
        <v>1272.681</v>
      </c>
    </row>
    <row r="55" spans="1:19" x14ac:dyDescent="0.25">
      <c r="A55" s="3">
        <v>19</v>
      </c>
      <c r="B55" s="4">
        <v>60</v>
      </c>
      <c r="C55" s="24">
        <f>C53*0.6</f>
        <v>7.9592279999999995</v>
      </c>
      <c r="D55" s="24">
        <f t="shared" si="20"/>
        <v>1379.5968669239999</v>
      </c>
      <c r="E55" s="24">
        <f t="shared" si="21"/>
        <v>1310.6198093075998</v>
      </c>
      <c r="F55" s="24">
        <f t="shared" si="22"/>
        <v>1293.37455</v>
      </c>
      <c r="G55" s="24">
        <f t="shared" si="23"/>
        <v>1276.126902924</v>
      </c>
      <c r="H55" s="24">
        <f>H53*0.6</f>
        <v>1241.6395680000001</v>
      </c>
      <c r="I55" s="11"/>
      <c r="J55" s="11"/>
      <c r="L55" s="15">
        <v>19</v>
      </c>
      <c r="M55" s="16">
        <v>52.5</v>
      </c>
      <c r="N55" s="32">
        <f>N53*0.525+0.01</f>
        <v>6.9743245000000007</v>
      </c>
      <c r="O55" s="32">
        <f t="shared" si="16"/>
        <v>1208.8805885585002</v>
      </c>
      <c r="P55" s="32">
        <f t="shared" si="17"/>
        <v>1148.43900014415</v>
      </c>
      <c r="Q55" s="32">
        <f t="shared" si="18"/>
        <v>1133.3277312500002</v>
      </c>
      <c r="R55" s="32">
        <f t="shared" si="19"/>
        <v>1118.2143700585002</v>
      </c>
      <c r="S55" s="32">
        <f>S53*0.525</f>
        <v>1086.4350000000002</v>
      </c>
    </row>
    <row r="56" spans="1:19" x14ac:dyDescent="0.25">
      <c r="A56" s="3">
        <v>18</v>
      </c>
      <c r="B56" s="4">
        <v>50</v>
      </c>
      <c r="C56" s="24">
        <f>C53*0.5+0.01</f>
        <v>6.64269</v>
      </c>
      <c r="D56" s="24">
        <f t="shared" si="20"/>
        <v>1151.39738577</v>
      </c>
      <c r="E56" s="24">
        <f t="shared" si="21"/>
        <v>1093.8298414229998</v>
      </c>
      <c r="F56" s="24">
        <f t="shared" si="22"/>
        <v>1079.4371249999999</v>
      </c>
      <c r="G56" s="24">
        <f t="shared" si="23"/>
        <v>1065.0424157699999</v>
      </c>
      <c r="H56" s="24">
        <f>H53*0.5</f>
        <v>1034.69964</v>
      </c>
      <c r="I56" s="11"/>
      <c r="J56" s="11"/>
      <c r="L56" s="15">
        <v>18</v>
      </c>
      <c r="M56" s="16">
        <v>45.5</v>
      </c>
      <c r="N56" s="32">
        <f>N53*0.455</f>
        <v>6.0357479000000005</v>
      </c>
      <c r="O56" s="32">
        <f t="shared" si="16"/>
        <v>1046.1942907507</v>
      </c>
      <c r="P56" s="32">
        <f t="shared" si="17"/>
        <v>993.88668872493008</v>
      </c>
      <c r="Q56" s="32">
        <f t="shared" si="18"/>
        <v>980.80903375000003</v>
      </c>
      <c r="R56" s="32">
        <f t="shared" si="19"/>
        <v>967.7295680507001</v>
      </c>
      <c r="S56" s="32">
        <f>S53*0.455</f>
        <v>941.57700000000011</v>
      </c>
    </row>
    <row r="57" spans="1:19" x14ac:dyDescent="0.25">
      <c r="A57" s="3">
        <v>17</v>
      </c>
      <c r="B57" s="4">
        <v>39.5</v>
      </c>
      <c r="C57" s="24">
        <f>C53*0.395</f>
        <v>5.2398251</v>
      </c>
      <c r="D57" s="24">
        <f t="shared" si="20"/>
        <v>908.23460405829996</v>
      </c>
      <c r="E57" s="24">
        <f t="shared" si="21"/>
        <v>862.82470779416997</v>
      </c>
      <c r="F57" s="24">
        <f t="shared" si="22"/>
        <v>851.47157875000005</v>
      </c>
      <c r="G57" s="24">
        <f t="shared" si="23"/>
        <v>840.11687775830001</v>
      </c>
      <c r="H57" s="24">
        <f>H53*0.395</f>
        <v>817.41271560000007</v>
      </c>
      <c r="I57" s="11"/>
      <c r="J57" s="11"/>
      <c r="L57" s="3">
        <v>17</v>
      </c>
      <c r="M57" s="4">
        <v>39.5</v>
      </c>
      <c r="N57" s="24">
        <f>N53*0.395</f>
        <v>5.2398251</v>
      </c>
      <c r="O57" s="24">
        <f t="shared" si="16"/>
        <v>908.23460405829996</v>
      </c>
      <c r="P57" s="24">
        <f t="shared" si="17"/>
        <v>862.82470779416997</v>
      </c>
      <c r="Q57" s="24">
        <f t="shared" si="18"/>
        <v>851.47157875000005</v>
      </c>
      <c r="R57" s="24">
        <f t="shared" si="19"/>
        <v>840.11687775830001</v>
      </c>
      <c r="S57" s="24">
        <f>S53*0.395</f>
        <v>817.41300000000012</v>
      </c>
    </row>
    <row r="58" spans="1:19" x14ac:dyDescent="0.25">
      <c r="A58" s="3">
        <v>16</v>
      </c>
      <c r="B58" s="4">
        <v>34.5</v>
      </c>
      <c r="C58" s="24">
        <f>C53*0.345</f>
        <v>4.5765560999999995</v>
      </c>
      <c r="D58" s="24">
        <f t="shared" si="20"/>
        <v>793.26819848129992</v>
      </c>
      <c r="E58" s="24">
        <f t="shared" si="21"/>
        <v>753.60639035186989</v>
      </c>
      <c r="F58" s="24">
        <f t="shared" si="22"/>
        <v>743.6903662499999</v>
      </c>
      <c r="G58" s="24">
        <f t="shared" si="23"/>
        <v>733.77296918129991</v>
      </c>
      <c r="H58" s="24">
        <f>H53*0.345</f>
        <v>713.94275159999995</v>
      </c>
      <c r="I58" s="11"/>
      <c r="J58" s="11"/>
      <c r="L58" s="3">
        <v>16</v>
      </c>
      <c r="M58" s="4">
        <v>34.5</v>
      </c>
      <c r="N58" s="24">
        <f>N53*0.345</f>
        <v>4.5765560999999995</v>
      </c>
      <c r="O58" s="24">
        <f t="shared" si="16"/>
        <v>793.26819848129992</v>
      </c>
      <c r="P58" s="24">
        <f t="shared" si="17"/>
        <v>753.60639035186989</v>
      </c>
      <c r="Q58" s="24">
        <f t="shared" si="18"/>
        <v>743.6903662499999</v>
      </c>
      <c r="R58" s="24">
        <f t="shared" si="19"/>
        <v>733.77296918129991</v>
      </c>
      <c r="S58" s="24">
        <f>S53*0.345</f>
        <v>713.94299999999998</v>
      </c>
    </row>
    <row r="59" spans="1:19" x14ac:dyDescent="0.25">
      <c r="A59" s="3">
        <v>15</v>
      </c>
      <c r="B59" s="4">
        <v>30</v>
      </c>
      <c r="C59" s="24">
        <f>C53*0.3</f>
        <v>3.9796139999999998</v>
      </c>
      <c r="D59" s="24">
        <f t="shared" si="20"/>
        <v>689.79843346199993</v>
      </c>
      <c r="E59" s="24">
        <f t="shared" si="21"/>
        <v>655.30990465379989</v>
      </c>
      <c r="F59" s="24">
        <f t="shared" si="22"/>
        <v>646.687275</v>
      </c>
      <c r="G59" s="24">
        <f t="shared" si="23"/>
        <v>638.06345146199999</v>
      </c>
      <c r="H59" s="24">
        <f>H53*0.3</f>
        <v>620.81978400000003</v>
      </c>
      <c r="I59" s="11"/>
      <c r="J59" s="11"/>
      <c r="L59" s="3">
        <v>15</v>
      </c>
      <c r="M59" s="4">
        <v>30</v>
      </c>
      <c r="N59" s="24">
        <f>N53*0.3</f>
        <v>3.9796139999999998</v>
      </c>
      <c r="O59" s="24">
        <f t="shared" si="16"/>
        <v>689.79843346199993</v>
      </c>
      <c r="P59" s="24">
        <f t="shared" si="17"/>
        <v>655.30990465379989</v>
      </c>
      <c r="Q59" s="24">
        <f t="shared" si="18"/>
        <v>646.687275</v>
      </c>
      <c r="R59" s="24">
        <f t="shared" si="19"/>
        <v>638.06345146199999</v>
      </c>
      <c r="S59" s="24">
        <f>S53*0.3</f>
        <v>620.82000000000005</v>
      </c>
    </row>
    <row r="60" spans="1:19" x14ac:dyDescent="0.25">
      <c r="L60" s="13" t="s">
        <v>25</v>
      </c>
      <c r="M60" s="13" t="s">
        <v>46</v>
      </c>
      <c r="N60" s="14"/>
      <c r="O60" s="14"/>
      <c r="P60" s="14"/>
      <c r="Q60" s="14"/>
    </row>
    <row r="61" spans="1:19" ht="18.75" x14ac:dyDescent="0.3">
      <c r="A61" s="1"/>
      <c r="B61" s="2"/>
      <c r="C61" s="2"/>
      <c r="D61" s="2"/>
      <c r="E61" s="2"/>
      <c r="F61" s="2"/>
      <c r="G61" s="2"/>
      <c r="H61" s="2"/>
      <c r="I61" s="1"/>
      <c r="J61" s="6"/>
      <c r="M61" s="13" t="s">
        <v>45</v>
      </c>
      <c r="N61" s="14"/>
    </row>
    <row r="64" spans="1:19" ht="18.75" x14ac:dyDescent="0.3">
      <c r="A64" s="1" t="s">
        <v>42</v>
      </c>
      <c r="B64" s="2"/>
      <c r="C64" s="2"/>
      <c r="D64" s="2"/>
      <c r="E64" s="2"/>
      <c r="F64" s="2"/>
      <c r="G64" s="2"/>
      <c r="H64" s="2"/>
      <c r="I64" s="18" t="s">
        <v>18</v>
      </c>
      <c r="J64" s="19">
        <v>3.1300000000000001E-2</v>
      </c>
      <c r="L64" s="1" t="s">
        <v>42</v>
      </c>
      <c r="M64" s="2"/>
      <c r="N64" s="2"/>
      <c r="O64" s="2"/>
      <c r="P64" s="2"/>
      <c r="Q64" s="2"/>
      <c r="R64" s="2"/>
      <c r="S64" s="19"/>
    </row>
    <row r="65" spans="1:19" x14ac:dyDescent="0.25">
      <c r="L65" s="13" t="s">
        <v>24</v>
      </c>
      <c r="M65" s="14"/>
      <c r="N65" s="14"/>
      <c r="O65" s="14"/>
      <c r="P65" s="14"/>
      <c r="Q65" s="14"/>
    </row>
    <row r="66" spans="1:19" x14ac:dyDescent="0.25">
      <c r="A66" s="7" t="s">
        <v>1</v>
      </c>
      <c r="B66" s="7"/>
      <c r="C66" s="7" t="s">
        <v>4</v>
      </c>
      <c r="D66" s="7" t="s">
        <v>5</v>
      </c>
      <c r="E66" s="7" t="s">
        <v>6</v>
      </c>
      <c r="F66" s="7" t="s">
        <v>7</v>
      </c>
      <c r="G66" s="7" t="s">
        <v>8</v>
      </c>
      <c r="H66" s="7" t="s">
        <v>9</v>
      </c>
      <c r="I66" s="7" t="s">
        <v>10</v>
      </c>
      <c r="J66" s="7" t="s">
        <v>11</v>
      </c>
      <c r="L66" s="7" t="s">
        <v>1</v>
      </c>
      <c r="M66" s="7" t="s">
        <v>3</v>
      </c>
      <c r="N66" s="7" t="s">
        <v>4</v>
      </c>
      <c r="O66" s="7" t="s">
        <v>5</v>
      </c>
      <c r="P66" s="7" t="s">
        <v>6</v>
      </c>
      <c r="Q66" s="7" t="s">
        <v>7</v>
      </c>
      <c r="R66" s="7" t="s">
        <v>8</v>
      </c>
      <c r="S66" s="7" t="s">
        <v>11</v>
      </c>
    </row>
    <row r="67" spans="1:19" x14ac:dyDescent="0.25">
      <c r="A67" s="23" t="s">
        <v>2</v>
      </c>
      <c r="B67" s="23"/>
      <c r="C67" s="23"/>
      <c r="D67" s="23"/>
      <c r="E67" s="23" t="s">
        <v>12</v>
      </c>
      <c r="F67" s="23" t="s">
        <v>13</v>
      </c>
      <c r="G67" s="23" t="s">
        <v>14</v>
      </c>
      <c r="H67" s="23" t="s">
        <v>15</v>
      </c>
      <c r="I67" s="23" t="s">
        <v>16</v>
      </c>
      <c r="J67" s="23" t="s">
        <v>17</v>
      </c>
      <c r="L67" s="23" t="s">
        <v>2</v>
      </c>
      <c r="M67" s="23"/>
      <c r="N67" s="23"/>
      <c r="O67" s="23"/>
      <c r="P67" s="23" t="s">
        <v>12</v>
      </c>
      <c r="Q67" s="23" t="s">
        <v>13</v>
      </c>
      <c r="R67" s="23" t="s">
        <v>14</v>
      </c>
      <c r="S67" s="23" t="s">
        <v>17</v>
      </c>
    </row>
    <row r="68" spans="1:19" x14ac:dyDescent="0.25">
      <c r="A68" s="9"/>
      <c r="B68" s="9" t="s">
        <v>3</v>
      </c>
      <c r="C68" s="9" t="s">
        <v>38</v>
      </c>
      <c r="D68" s="9" t="s">
        <v>38</v>
      </c>
      <c r="E68" s="9" t="s">
        <v>38</v>
      </c>
      <c r="F68" s="9" t="s">
        <v>38</v>
      </c>
      <c r="G68" s="9" t="s">
        <v>38</v>
      </c>
      <c r="H68" s="9" t="s">
        <v>38</v>
      </c>
      <c r="I68" s="9" t="s">
        <v>38</v>
      </c>
      <c r="J68" s="9" t="s">
        <v>38</v>
      </c>
      <c r="L68" s="9"/>
      <c r="M68" s="9" t="s">
        <v>3</v>
      </c>
      <c r="N68" s="9" t="s">
        <v>38</v>
      </c>
      <c r="O68" s="9" t="s">
        <v>38</v>
      </c>
      <c r="P68" s="9" t="s">
        <v>38</v>
      </c>
      <c r="Q68" s="9" t="s">
        <v>38</v>
      </c>
      <c r="R68" s="9" t="s">
        <v>38</v>
      </c>
      <c r="S68" s="9" t="s">
        <v>38</v>
      </c>
    </row>
    <row r="69" spans="1:19" x14ac:dyDescent="0.25">
      <c r="A69" s="3">
        <v>21</v>
      </c>
      <c r="B69" s="4">
        <v>100</v>
      </c>
      <c r="C69" s="5">
        <v>1995</v>
      </c>
      <c r="D69" s="4">
        <f>C69*12/52+0.02</f>
        <v>460.40461538461534</v>
      </c>
      <c r="E69" s="4">
        <f>D69*4</f>
        <v>1841.6184615384614</v>
      </c>
      <c r="F69" s="4">
        <f t="shared" ref="F69:F73" si="24">C69/173.333</f>
        <v>11.50963751853369</v>
      </c>
      <c r="G69" s="4">
        <f>C69/164.6667</f>
        <v>12.115382162878106</v>
      </c>
      <c r="H69" s="4">
        <f>C69/162.5</f>
        <v>12.276923076923078</v>
      </c>
      <c r="I69" s="4">
        <f t="shared" ref="I69:I75" si="25">C69/160.3333</f>
        <v>12.442830029694392</v>
      </c>
      <c r="J69" s="4">
        <f>C69/156</f>
        <v>12.788461538461538</v>
      </c>
      <c r="L69" s="3">
        <v>21</v>
      </c>
      <c r="M69" s="4">
        <v>100</v>
      </c>
      <c r="N69" s="5">
        <v>1995</v>
      </c>
      <c r="O69" s="4">
        <f>N69*12/52+0.02</f>
        <v>460.40461538461534</v>
      </c>
      <c r="P69" s="4">
        <f>O69*4</f>
        <v>1841.6184615384614</v>
      </c>
      <c r="Q69" s="4">
        <f>N69/173.333</f>
        <v>11.50963751853369</v>
      </c>
      <c r="R69" s="4">
        <f>N69/164.6667</f>
        <v>12.115382162878106</v>
      </c>
      <c r="S69" s="4">
        <f>N69/156</f>
        <v>12.788461538461538</v>
      </c>
    </row>
    <row r="70" spans="1:19" x14ac:dyDescent="0.25">
      <c r="A70" s="3">
        <v>20</v>
      </c>
      <c r="B70" s="4">
        <v>80</v>
      </c>
      <c r="C70" s="5">
        <v>1596</v>
      </c>
      <c r="D70" s="4">
        <f>C70*12/52-0.01</f>
        <v>368.29769230769233</v>
      </c>
      <c r="E70" s="4">
        <f>D70*4</f>
        <v>1473.1907692307693</v>
      </c>
      <c r="F70" s="4">
        <f t="shared" si="24"/>
        <v>9.2077100148269508</v>
      </c>
      <c r="G70" s="4">
        <f>C70/164.6667+0.01</f>
        <v>9.7023057303024842</v>
      </c>
      <c r="H70" s="4">
        <f t="shared" ref="H70:H75" si="26">C70/162.5</f>
        <v>9.8215384615384611</v>
      </c>
      <c r="I70" s="4">
        <f t="shared" si="25"/>
        <v>9.9542640237555133</v>
      </c>
      <c r="J70" s="4">
        <f>C70/156+0.01</f>
        <v>10.24076923076923</v>
      </c>
      <c r="L70" s="15">
        <v>20</v>
      </c>
      <c r="M70" s="16">
        <v>61.5</v>
      </c>
      <c r="N70" s="16">
        <v>1226.95</v>
      </c>
      <c r="O70" s="16">
        <f>N70*12/52+0.01</f>
        <v>283.15230769230772</v>
      </c>
      <c r="P70" s="16">
        <f>O70*4</f>
        <v>1132.6092307692309</v>
      </c>
      <c r="Q70" s="16">
        <f>N70/173.333</f>
        <v>7.0785713049448171</v>
      </c>
      <c r="R70" s="16">
        <f>N70/164.6667+0.01</f>
        <v>7.4611118520016495</v>
      </c>
      <c r="S70" s="16">
        <f>N70/156</f>
        <v>7.8650641025641033</v>
      </c>
    </row>
    <row r="71" spans="1:19" x14ac:dyDescent="0.25">
      <c r="A71" s="3">
        <v>19</v>
      </c>
      <c r="B71" s="4">
        <v>60</v>
      </c>
      <c r="C71" s="5">
        <v>1197</v>
      </c>
      <c r="D71" s="4">
        <f>C71*12/52+0.02</f>
        <v>276.25076923076921</v>
      </c>
      <c r="E71" s="4">
        <f>D71*4</f>
        <v>1105.0030769230768</v>
      </c>
      <c r="F71" s="4">
        <f t="shared" si="24"/>
        <v>6.905782511120214</v>
      </c>
      <c r="G71" s="4">
        <f>C71/164.6667</f>
        <v>7.2692292977268629</v>
      </c>
      <c r="H71" s="4">
        <f t="shared" si="26"/>
        <v>7.3661538461538463</v>
      </c>
      <c r="I71" s="4">
        <f t="shared" si="25"/>
        <v>7.465698017816635</v>
      </c>
      <c r="J71" s="4">
        <f>C71/156+0.01</f>
        <v>7.6830769230769231</v>
      </c>
      <c r="L71" s="15">
        <v>19</v>
      </c>
      <c r="M71" s="16">
        <v>52.5</v>
      </c>
      <c r="N71" s="16">
        <v>1047.4000000000001</v>
      </c>
      <c r="O71" s="16">
        <f>N71*12/52-0.01</f>
        <v>241.69769230769234</v>
      </c>
      <c r="P71" s="16">
        <f t="shared" ref="P71:P75" si="27">O71*4</f>
        <v>966.79076923076934</v>
      </c>
      <c r="Q71" s="16">
        <f>N71/173.333+0.01</f>
        <v>6.0527039282767854</v>
      </c>
      <c r="R71" s="16">
        <f>N71/164.6667+0.01</f>
        <v>6.3707274573426202</v>
      </c>
      <c r="S71" s="16">
        <f>N71/156+0.01</f>
        <v>6.7241025641025649</v>
      </c>
    </row>
    <row r="72" spans="1:19" x14ac:dyDescent="0.25">
      <c r="A72" s="3">
        <v>18</v>
      </c>
      <c r="B72" s="4">
        <v>50</v>
      </c>
      <c r="C72" s="4">
        <v>997.5</v>
      </c>
      <c r="D72" s="4">
        <f>C72*12/52+0.01</f>
        <v>230.20230769230767</v>
      </c>
      <c r="E72" s="4">
        <f t="shared" ref="E72:E75" si="28">D72*4</f>
        <v>920.80923076923068</v>
      </c>
      <c r="F72" s="4">
        <f>C72/173.333+0.01</f>
        <v>5.7648187592668449</v>
      </c>
      <c r="G72" s="4">
        <f>C72/164.6667</f>
        <v>6.057691081439053</v>
      </c>
      <c r="H72" s="4">
        <f t="shared" si="26"/>
        <v>6.1384615384615389</v>
      </c>
      <c r="I72" s="4">
        <f t="shared" si="25"/>
        <v>6.2214150148471958</v>
      </c>
      <c r="J72" s="4">
        <f>C72/156+0.01</f>
        <v>6.4042307692307689</v>
      </c>
      <c r="L72" s="15">
        <v>18</v>
      </c>
      <c r="M72" s="16">
        <v>45.5</v>
      </c>
      <c r="N72" s="16">
        <v>907.75</v>
      </c>
      <c r="O72" s="16">
        <f>N72*12/52+0.02</f>
        <v>209.50076923076924</v>
      </c>
      <c r="P72" s="16">
        <f t="shared" si="27"/>
        <v>838.00307692307695</v>
      </c>
      <c r="Q72" s="16">
        <f>N72/173.333</f>
        <v>5.237029301979427</v>
      </c>
      <c r="R72" s="16">
        <f>N72/164.6667+0.01</f>
        <v>5.5226507059411531</v>
      </c>
      <c r="S72" s="16">
        <f>N72/156</f>
        <v>5.8189102564102564</v>
      </c>
    </row>
    <row r="73" spans="1:19" x14ac:dyDescent="0.25">
      <c r="A73" s="3">
        <v>17</v>
      </c>
      <c r="B73" s="4">
        <v>39.5</v>
      </c>
      <c r="C73" s="4">
        <v>788.05</v>
      </c>
      <c r="D73" s="4">
        <f>C73*12/52-0.01</f>
        <v>181.84769230769228</v>
      </c>
      <c r="E73" s="4">
        <f t="shared" si="28"/>
        <v>727.39076923076914</v>
      </c>
      <c r="F73" s="4">
        <f t="shared" si="24"/>
        <v>4.5464510508674056</v>
      </c>
      <c r="G73" s="4">
        <f>C73/164.6667</f>
        <v>4.785727776168466</v>
      </c>
      <c r="H73" s="4">
        <f t="shared" si="26"/>
        <v>4.8495384615384616</v>
      </c>
      <c r="I73" s="4">
        <f t="shared" si="25"/>
        <v>4.9150737869176266</v>
      </c>
      <c r="J73" s="4">
        <f>C73/156+0.01</f>
        <v>5.0616025641025635</v>
      </c>
      <c r="L73" s="3">
        <v>17</v>
      </c>
      <c r="M73" s="4">
        <v>39.5</v>
      </c>
      <c r="N73" s="4">
        <v>788.05</v>
      </c>
      <c r="O73" s="4">
        <f>N73*12/52-0.01</f>
        <v>181.84769230769228</v>
      </c>
      <c r="P73" s="4">
        <f t="shared" si="27"/>
        <v>727.39076923076914</v>
      </c>
      <c r="Q73" s="4">
        <f>N73/173.333</f>
        <v>4.5464510508674056</v>
      </c>
      <c r="R73" s="4">
        <f>N73/164.6667</f>
        <v>4.785727776168466</v>
      </c>
      <c r="S73" s="4">
        <f>N73/156+0.01</f>
        <v>5.0616025641025635</v>
      </c>
    </row>
    <row r="74" spans="1:19" x14ac:dyDescent="0.25">
      <c r="A74" s="3">
        <v>16</v>
      </c>
      <c r="B74" s="4">
        <v>34.5</v>
      </c>
      <c r="C74" s="4">
        <v>688.3</v>
      </c>
      <c r="D74" s="4">
        <f>C74*12/52+0.01</f>
        <v>158.84846153846149</v>
      </c>
      <c r="E74" s="4">
        <f t="shared" si="28"/>
        <v>635.39384615384597</v>
      </c>
      <c r="F74" s="4">
        <f>C74/173.333+0.01</f>
        <v>3.9809691749407206</v>
      </c>
      <c r="G74" s="4">
        <f>C74/164.6667+0.01</f>
        <v>4.1899586680245609</v>
      </c>
      <c r="H74" s="4">
        <f t="shared" si="26"/>
        <v>4.2356923076923074</v>
      </c>
      <c r="I74" s="4">
        <f t="shared" si="25"/>
        <v>4.2929322854329071</v>
      </c>
      <c r="J74" s="4">
        <f>C74/156+0.01</f>
        <v>4.4221794871794868</v>
      </c>
      <c r="L74" s="3">
        <v>16</v>
      </c>
      <c r="M74" s="4">
        <v>34.5</v>
      </c>
      <c r="N74" s="4">
        <v>688.3</v>
      </c>
      <c r="O74" s="4">
        <f>N74*12/52+0.01</f>
        <v>158.84846153846149</v>
      </c>
      <c r="P74" s="4">
        <f t="shared" si="27"/>
        <v>635.39384615384597</v>
      </c>
      <c r="Q74" s="4">
        <f>N74/173.333+0.01</f>
        <v>3.9809691749407206</v>
      </c>
      <c r="R74" s="4">
        <f>N74/164.6667+0.01</f>
        <v>4.1899586680245609</v>
      </c>
      <c r="S74" s="4">
        <f>N74/156+0.01</f>
        <v>4.4221794871794868</v>
      </c>
    </row>
    <row r="75" spans="1:19" x14ac:dyDescent="0.25">
      <c r="A75" s="3">
        <v>15</v>
      </c>
      <c r="B75" s="4">
        <v>30</v>
      </c>
      <c r="C75" s="4">
        <v>598.5</v>
      </c>
      <c r="D75" s="4">
        <f>C75*12/52-0.02</f>
        <v>138.0953846153846</v>
      </c>
      <c r="E75" s="4">
        <f t="shared" si="28"/>
        <v>552.38153846153841</v>
      </c>
      <c r="F75" s="4">
        <f>C75/173.333+0.01</f>
        <v>3.4628912555601068</v>
      </c>
      <c r="G75" s="4">
        <f>C75/164.6667+0.01</f>
        <v>3.6446146488634312</v>
      </c>
      <c r="H75" s="4">
        <f t="shared" si="26"/>
        <v>3.6830769230769231</v>
      </c>
      <c r="I75" s="4">
        <f t="shared" si="25"/>
        <v>3.7328490089083175</v>
      </c>
      <c r="J75" s="4">
        <f>C75/156</f>
        <v>3.8365384615384617</v>
      </c>
      <c r="L75" s="3">
        <v>15</v>
      </c>
      <c r="M75" s="4">
        <v>30</v>
      </c>
      <c r="N75" s="4">
        <v>598.5</v>
      </c>
      <c r="O75" s="4">
        <f>N75*12/52-0.02</f>
        <v>138.0953846153846</v>
      </c>
      <c r="P75" s="4">
        <f t="shared" si="27"/>
        <v>552.38153846153841</v>
      </c>
      <c r="Q75" s="4">
        <f>N75/173.333+0.01</f>
        <v>3.4628912555601068</v>
      </c>
      <c r="R75" s="4">
        <f>N75/164.6667+0.01</f>
        <v>3.6446146488634312</v>
      </c>
      <c r="S75" s="4">
        <f>N75/156</f>
        <v>3.8365384615384617</v>
      </c>
    </row>
    <row r="76" spans="1:19" x14ac:dyDescent="0.25">
      <c r="B76" s="22" t="s">
        <v>29</v>
      </c>
      <c r="C76" s="22" t="s">
        <v>29</v>
      </c>
      <c r="D76" s="22" t="s">
        <v>29</v>
      </c>
      <c r="E76" s="22" t="s">
        <v>29</v>
      </c>
      <c r="F76" s="22" t="s">
        <v>29</v>
      </c>
      <c r="G76" s="22" t="s">
        <v>29</v>
      </c>
      <c r="H76" s="22" t="s">
        <v>29</v>
      </c>
      <c r="I76" s="22" t="s">
        <v>29</v>
      </c>
      <c r="J76" s="22" t="s">
        <v>29</v>
      </c>
      <c r="M76" s="22" t="s">
        <v>29</v>
      </c>
      <c r="N76" s="22" t="s">
        <v>29</v>
      </c>
      <c r="O76" s="22" t="s">
        <v>29</v>
      </c>
      <c r="P76" s="22" t="s">
        <v>29</v>
      </c>
      <c r="Q76" s="22" t="s">
        <v>29</v>
      </c>
      <c r="R76" s="22" t="s">
        <v>29</v>
      </c>
      <c r="S76" s="22" t="s">
        <v>29</v>
      </c>
    </row>
    <row r="77" spans="1:19" x14ac:dyDescent="0.25">
      <c r="L77" s="13" t="s">
        <v>25</v>
      </c>
      <c r="M77" s="13" t="s">
        <v>26</v>
      </c>
      <c r="N77" s="14"/>
      <c r="O77" s="14"/>
      <c r="P77" s="14"/>
      <c r="Q77" s="14"/>
      <c r="R77" s="14"/>
      <c r="S77" s="14"/>
    </row>
    <row r="78" spans="1:19" ht="18.75" x14ac:dyDescent="0.3">
      <c r="A78" s="1"/>
      <c r="B78" s="2"/>
      <c r="C78" s="2"/>
      <c r="D78" s="2"/>
      <c r="E78" s="2"/>
      <c r="F78" s="2"/>
      <c r="G78" s="2"/>
      <c r="H78" s="2"/>
      <c r="I78" s="1"/>
      <c r="J78" s="6"/>
      <c r="M78" s="13" t="s">
        <v>27</v>
      </c>
      <c r="N78" s="14"/>
    </row>
    <row r="81" spans="1:20" ht="18.75" x14ac:dyDescent="0.3">
      <c r="A81" s="1" t="s">
        <v>41</v>
      </c>
      <c r="B81" s="2"/>
      <c r="C81" s="2"/>
      <c r="D81" s="2"/>
      <c r="E81" s="2"/>
      <c r="F81" s="2"/>
      <c r="G81" s="2"/>
      <c r="H81" s="2"/>
      <c r="I81" s="18" t="s">
        <v>18</v>
      </c>
      <c r="J81" s="19">
        <v>0.105</v>
      </c>
      <c r="L81" s="1" t="s">
        <v>41</v>
      </c>
      <c r="M81" s="2"/>
      <c r="N81" s="2"/>
      <c r="O81" s="2"/>
      <c r="P81" s="2"/>
      <c r="Q81" s="2"/>
      <c r="R81" s="2"/>
      <c r="S81" s="19"/>
    </row>
    <row r="82" spans="1:20" x14ac:dyDescent="0.25">
      <c r="L82" s="13" t="s">
        <v>24</v>
      </c>
      <c r="M82" s="14"/>
      <c r="N82" s="14"/>
      <c r="O82" s="14"/>
      <c r="P82" s="14"/>
      <c r="Q82" s="14"/>
    </row>
    <row r="83" spans="1:20" x14ac:dyDescent="0.25">
      <c r="A83" s="7" t="s">
        <v>1</v>
      </c>
      <c r="B83" s="7"/>
      <c r="C83" s="7" t="s">
        <v>4</v>
      </c>
      <c r="D83" s="7" t="s">
        <v>5</v>
      </c>
      <c r="E83" s="7" t="s">
        <v>6</v>
      </c>
      <c r="F83" s="7" t="s">
        <v>7</v>
      </c>
      <c r="G83" s="7" t="s">
        <v>8</v>
      </c>
      <c r="H83" s="7" t="s">
        <v>9</v>
      </c>
      <c r="I83" s="7" t="s">
        <v>10</v>
      </c>
      <c r="J83" s="7" t="s">
        <v>11</v>
      </c>
      <c r="L83" s="7" t="s">
        <v>1</v>
      </c>
      <c r="M83" s="7" t="s">
        <v>3</v>
      </c>
      <c r="N83" s="7" t="s">
        <v>4</v>
      </c>
      <c r="O83" s="7" t="s">
        <v>5</v>
      </c>
      <c r="P83" s="7" t="s">
        <v>6</v>
      </c>
      <c r="Q83" s="7" t="s">
        <v>7</v>
      </c>
      <c r="R83" s="7" t="s">
        <v>8</v>
      </c>
      <c r="S83" s="7" t="s">
        <v>11</v>
      </c>
    </row>
    <row r="84" spans="1:20" x14ac:dyDescent="0.25">
      <c r="A84" s="23" t="s">
        <v>2</v>
      </c>
      <c r="B84" s="23"/>
      <c r="C84" s="23"/>
      <c r="D84" s="23"/>
      <c r="E84" s="23" t="s">
        <v>12</v>
      </c>
      <c r="F84" s="23" t="s">
        <v>13</v>
      </c>
      <c r="G84" s="23" t="s">
        <v>14</v>
      </c>
      <c r="H84" s="23" t="s">
        <v>15</v>
      </c>
      <c r="I84" s="23" t="s">
        <v>16</v>
      </c>
      <c r="J84" s="23" t="s">
        <v>17</v>
      </c>
      <c r="L84" s="23" t="s">
        <v>2</v>
      </c>
      <c r="M84" s="23"/>
      <c r="N84" s="23"/>
      <c r="O84" s="23"/>
      <c r="P84" s="23" t="s">
        <v>12</v>
      </c>
      <c r="Q84" s="23" t="s">
        <v>13</v>
      </c>
      <c r="R84" s="23" t="s">
        <v>14</v>
      </c>
      <c r="S84" s="23" t="s">
        <v>17</v>
      </c>
    </row>
    <row r="85" spans="1:20" x14ac:dyDescent="0.25">
      <c r="A85" s="9"/>
      <c r="B85" s="9" t="s">
        <v>3</v>
      </c>
      <c r="C85" s="9" t="s">
        <v>38</v>
      </c>
      <c r="D85" s="9" t="s">
        <v>38</v>
      </c>
      <c r="E85" s="9" t="s">
        <v>38</v>
      </c>
      <c r="F85" s="9" t="s">
        <v>38</v>
      </c>
      <c r="G85" s="9" t="s">
        <v>38</v>
      </c>
      <c r="H85" s="9" t="s">
        <v>38</v>
      </c>
      <c r="I85" s="9" t="s">
        <v>38</v>
      </c>
      <c r="J85" s="9" t="s">
        <v>38</v>
      </c>
      <c r="L85" s="9"/>
      <c r="M85" s="9" t="s">
        <v>3</v>
      </c>
      <c r="N85" s="9" t="s">
        <v>38</v>
      </c>
      <c r="O85" s="9" t="s">
        <v>38</v>
      </c>
      <c r="P85" s="9" t="s">
        <v>38</v>
      </c>
      <c r="Q85" s="9" t="s">
        <v>38</v>
      </c>
      <c r="R85" s="9" t="s">
        <v>38</v>
      </c>
      <c r="S85" s="9" t="s">
        <v>38</v>
      </c>
    </row>
    <row r="86" spans="1:20" x14ac:dyDescent="0.25">
      <c r="A86" s="3">
        <v>21</v>
      </c>
      <c r="B86" s="4">
        <v>100</v>
      </c>
      <c r="C86" s="5">
        <v>1934.4</v>
      </c>
      <c r="D86" s="4">
        <f>C86*12/52</f>
        <v>446.40000000000003</v>
      </c>
      <c r="E86" s="4">
        <f t="shared" ref="E86:E92" si="29">D86*4</f>
        <v>1785.6000000000001</v>
      </c>
      <c r="F86" s="4">
        <f t="shared" ref="F86:F92" si="30">C86/173.333</f>
        <v>11.160021461579735</v>
      </c>
      <c r="G86" s="4">
        <f>C86/164.6667</f>
        <v>11.747366043043312</v>
      </c>
      <c r="H86" s="4">
        <f>C86/162.5</f>
        <v>11.904</v>
      </c>
      <c r="I86" s="4">
        <f t="shared" ref="I86:I92" si="31">C86/160.3333</f>
        <v>12.0648673731533</v>
      </c>
      <c r="J86" s="4">
        <f>C86/156</f>
        <v>12.4</v>
      </c>
      <c r="L86" s="3">
        <v>21</v>
      </c>
      <c r="M86" s="4">
        <v>100</v>
      </c>
      <c r="N86" s="5">
        <v>1934.4010000000001</v>
      </c>
      <c r="O86" s="4">
        <f>N86*12/52</f>
        <v>446.4002307692308</v>
      </c>
      <c r="P86" s="4">
        <f>O86*4</f>
        <v>1785.6009230769232</v>
      </c>
      <c r="Q86" s="4">
        <f>N86/173.333</f>
        <v>11.160027230821598</v>
      </c>
      <c r="R86" s="4">
        <f>N86/164.6667</f>
        <v>11.747372115916576</v>
      </c>
      <c r="S86" s="4">
        <f>N86/156</f>
        <v>12.400006410256411</v>
      </c>
      <c r="T86" t="s">
        <v>29</v>
      </c>
    </row>
    <row r="87" spans="1:20" x14ac:dyDescent="0.25">
      <c r="A87" s="3">
        <v>20</v>
      </c>
      <c r="B87" s="4">
        <v>80</v>
      </c>
      <c r="C87" s="5">
        <v>1547.5</v>
      </c>
      <c r="D87" s="4">
        <f>C87*12/52-0.02</f>
        <v>357.09538461538466</v>
      </c>
      <c r="E87" s="4">
        <f t="shared" si="29"/>
        <v>1428.3815384615386</v>
      </c>
      <c r="F87" s="4">
        <f t="shared" si="30"/>
        <v>8.9279017844265081</v>
      </c>
      <c r="G87" s="4">
        <f>C87/164.6667</f>
        <v>9.3977713769693576</v>
      </c>
      <c r="H87" s="4">
        <f t="shared" ref="H87:H92" si="32">C87/162.5</f>
        <v>9.523076923076923</v>
      </c>
      <c r="I87" s="4">
        <f t="shared" si="31"/>
        <v>9.651769158371966</v>
      </c>
      <c r="J87" s="4">
        <f>C87/156</f>
        <v>9.9198717948717956</v>
      </c>
      <c r="L87" s="15">
        <v>20</v>
      </c>
      <c r="M87" s="16">
        <v>61.5</v>
      </c>
      <c r="N87" s="16">
        <v>1189.6500000000001</v>
      </c>
      <c r="O87" s="16">
        <f>N87*12/52+0.02</f>
        <v>274.55461538461537</v>
      </c>
      <c r="P87" s="16">
        <f>O87*4</f>
        <v>1098.2184615384615</v>
      </c>
      <c r="Q87" s="16">
        <f>N87/173.333+0.01</f>
        <v>6.8733785834203527</v>
      </c>
      <c r="R87" s="16">
        <f>N87/164.6667+0.01</f>
        <v>7.2345936792320495</v>
      </c>
      <c r="S87" s="16">
        <f>N87/156</f>
        <v>7.6259615384615387</v>
      </c>
      <c r="T87" t="s">
        <v>29</v>
      </c>
    </row>
    <row r="88" spans="1:20" x14ac:dyDescent="0.25">
      <c r="A88" s="3">
        <v>19</v>
      </c>
      <c r="B88" s="4">
        <v>60</v>
      </c>
      <c r="C88" s="4">
        <v>1160.6500000000001</v>
      </c>
      <c r="D88" s="4">
        <f>C88*12/52+0.01</f>
        <v>267.8523076923077</v>
      </c>
      <c r="E88" s="4">
        <f t="shared" si="29"/>
        <v>1071.4092307692308</v>
      </c>
      <c r="F88" s="4">
        <f t="shared" si="30"/>
        <v>6.6960705693664799</v>
      </c>
      <c r="G88" s="4">
        <f>C88/164.6667</f>
        <v>7.0484803545586336</v>
      </c>
      <c r="H88" s="4">
        <f t="shared" si="32"/>
        <v>7.1424615384615393</v>
      </c>
      <c r="I88" s="4">
        <f t="shared" si="31"/>
        <v>7.2389827939673168</v>
      </c>
      <c r="J88" s="4">
        <f>C88/156+0.01</f>
        <v>7.4500641025641032</v>
      </c>
      <c r="L88" s="15">
        <v>19</v>
      </c>
      <c r="M88" s="16">
        <v>52.5</v>
      </c>
      <c r="N88" s="16">
        <v>1015.55</v>
      </c>
      <c r="O88" s="16">
        <f>N88*12/52-0.01</f>
        <v>234.34769230769228</v>
      </c>
      <c r="P88" s="16">
        <f t="shared" ref="P88:P92" si="33">O88*4</f>
        <v>937.39076923076914</v>
      </c>
      <c r="Q88" s="16">
        <f>N88/173.333+0.01</f>
        <v>5.8689535749107202</v>
      </c>
      <c r="R88" s="16">
        <f>N88/164.6667</f>
        <v>6.1673064438650922</v>
      </c>
      <c r="S88" s="16">
        <f>N88/156</f>
        <v>6.5099358974358967</v>
      </c>
      <c r="T88" t="s">
        <v>29</v>
      </c>
    </row>
    <row r="89" spans="1:20" x14ac:dyDescent="0.25">
      <c r="A89" s="3">
        <v>18</v>
      </c>
      <c r="B89" s="4">
        <v>50</v>
      </c>
      <c r="C89" s="4">
        <v>967.2</v>
      </c>
      <c r="D89" s="4">
        <f>C89*12/52</f>
        <v>223.20000000000002</v>
      </c>
      <c r="E89" s="4">
        <f t="shared" si="29"/>
        <v>892.80000000000007</v>
      </c>
      <c r="F89" s="4">
        <f t="shared" si="30"/>
        <v>5.5800107307898674</v>
      </c>
      <c r="G89" s="4">
        <f>C89/164.6667+0.01</f>
        <v>5.883683021521656</v>
      </c>
      <c r="H89" s="4">
        <f t="shared" si="32"/>
        <v>5.952</v>
      </c>
      <c r="I89" s="4">
        <f t="shared" si="31"/>
        <v>6.0324336865766499</v>
      </c>
      <c r="J89" s="4">
        <f>C89/156</f>
        <v>6.2</v>
      </c>
      <c r="L89" s="15">
        <v>18</v>
      </c>
      <c r="M89" s="16">
        <v>45.5</v>
      </c>
      <c r="N89" s="16">
        <v>880.15</v>
      </c>
      <c r="O89" s="16">
        <f>N89*12/52-0.01</f>
        <v>203.10153846153847</v>
      </c>
      <c r="P89" s="16">
        <f t="shared" si="33"/>
        <v>812.40615384615387</v>
      </c>
      <c r="Q89" s="16">
        <f>N89/173.333</f>
        <v>5.0777982265350508</v>
      </c>
      <c r="R89" s="16">
        <f>N89/164.6667</f>
        <v>5.3450394038381779</v>
      </c>
      <c r="S89" s="16">
        <f>N89/156+0.01</f>
        <v>5.651987179487179</v>
      </c>
      <c r="T89" t="s">
        <v>29</v>
      </c>
    </row>
    <row r="90" spans="1:20" x14ac:dyDescent="0.25">
      <c r="A90" s="3">
        <v>17</v>
      </c>
      <c r="B90" s="4">
        <v>39.5</v>
      </c>
      <c r="C90" s="4">
        <v>764.1</v>
      </c>
      <c r="D90" s="4">
        <f>C90*12/52+0.02</f>
        <v>176.35076923076926</v>
      </c>
      <c r="E90" s="4">
        <f t="shared" si="29"/>
        <v>705.40307692307704</v>
      </c>
      <c r="F90" s="4">
        <f t="shared" si="30"/>
        <v>4.408277708226362</v>
      </c>
      <c r="G90" s="4">
        <f>C90/164.6667+0.01</f>
        <v>4.6502824614812832</v>
      </c>
      <c r="H90" s="4">
        <f t="shared" si="32"/>
        <v>4.7021538461538466</v>
      </c>
      <c r="I90" s="4">
        <f t="shared" si="31"/>
        <v>4.7656974564859578</v>
      </c>
      <c r="J90" s="4">
        <f>C90/156</f>
        <v>4.898076923076923</v>
      </c>
      <c r="L90" s="3">
        <v>17</v>
      </c>
      <c r="M90" s="4">
        <v>39.5</v>
      </c>
      <c r="N90" s="4">
        <v>764.1</v>
      </c>
      <c r="O90" s="4">
        <f>N90*12/52+0.02</f>
        <v>176.35076923076926</v>
      </c>
      <c r="P90" s="4">
        <f t="shared" si="33"/>
        <v>705.40307692307704</v>
      </c>
      <c r="Q90" s="4">
        <f>N90/173.333</f>
        <v>4.408277708226362</v>
      </c>
      <c r="R90" s="4">
        <f>N90/164.6667+0.01</f>
        <v>4.6502824614812832</v>
      </c>
      <c r="S90" s="4">
        <f>N90/156</f>
        <v>4.898076923076923</v>
      </c>
      <c r="T90" t="s">
        <v>29</v>
      </c>
    </row>
    <row r="91" spans="1:20" x14ac:dyDescent="0.25">
      <c r="A91" s="3">
        <v>16</v>
      </c>
      <c r="B91" s="4">
        <v>34.5</v>
      </c>
      <c r="C91" s="4">
        <v>667.35</v>
      </c>
      <c r="D91" s="4">
        <f>C91*12/52</f>
        <v>154.00384615384615</v>
      </c>
      <c r="E91" s="4">
        <f t="shared" si="29"/>
        <v>616.01538461538462</v>
      </c>
      <c r="F91" s="4">
        <f t="shared" si="30"/>
        <v>3.8501035578914578</v>
      </c>
      <c r="G91" s="4">
        <f>C91/164.6667+0.01</f>
        <v>4.0627319731311795</v>
      </c>
      <c r="H91" s="4">
        <f t="shared" si="32"/>
        <v>4.1067692307692312</v>
      </c>
      <c r="I91" s="4">
        <f t="shared" si="31"/>
        <v>4.1622669776022825</v>
      </c>
      <c r="J91" s="4">
        <f>C91/156</f>
        <v>4.2778846153846155</v>
      </c>
      <c r="L91" s="3">
        <v>16</v>
      </c>
      <c r="M91" s="4">
        <v>34.5</v>
      </c>
      <c r="N91" s="4">
        <v>667.35</v>
      </c>
      <c r="O91" s="4">
        <f>N91*12/52+0.03</f>
        <v>154.03384615384616</v>
      </c>
      <c r="P91" s="4">
        <f t="shared" si="33"/>
        <v>616.13538461538462</v>
      </c>
      <c r="Q91" s="4">
        <f>N91/173.333</f>
        <v>3.8501035578914578</v>
      </c>
      <c r="R91" s="4">
        <f>N91/164.6667+0.01</f>
        <v>4.0627319731311795</v>
      </c>
      <c r="S91" s="4">
        <f>N91/156</f>
        <v>4.2778846153846155</v>
      </c>
      <c r="T91" t="s">
        <v>29</v>
      </c>
    </row>
    <row r="92" spans="1:20" x14ac:dyDescent="0.25">
      <c r="A92" s="3">
        <v>15</v>
      </c>
      <c r="B92" s="4">
        <v>30</v>
      </c>
      <c r="C92" s="4">
        <v>580.29999999999995</v>
      </c>
      <c r="D92" s="4">
        <f>C92*12/52-0.02</f>
        <v>133.89538461538459</v>
      </c>
      <c r="E92" s="4">
        <f t="shared" si="29"/>
        <v>535.58153846153834</v>
      </c>
      <c r="F92" s="4">
        <f t="shared" si="30"/>
        <v>3.3478910536366415</v>
      </c>
      <c r="G92" s="4">
        <f>C92/164.6667+0.01</f>
        <v>3.5340883554477012</v>
      </c>
      <c r="H92" s="4">
        <f t="shared" si="32"/>
        <v>3.5710769230769226</v>
      </c>
      <c r="I92" s="4">
        <f t="shared" si="31"/>
        <v>3.6193354717953161</v>
      </c>
      <c r="J92" s="4">
        <f>C92/156</f>
        <v>3.7198717948717945</v>
      </c>
      <c r="L92" s="3">
        <v>15</v>
      </c>
      <c r="M92" s="4">
        <v>30</v>
      </c>
      <c r="N92" s="4">
        <v>580.29999999999995</v>
      </c>
      <c r="O92" s="4">
        <f>N92*12/52+0.02</f>
        <v>133.93538461538461</v>
      </c>
      <c r="P92" s="4">
        <f t="shared" si="33"/>
        <v>535.74153846153843</v>
      </c>
      <c r="Q92" s="4">
        <f>N92/173.333</f>
        <v>3.3478910536366415</v>
      </c>
      <c r="R92" s="4">
        <f>N92/164.6667+0.01</f>
        <v>3.5340883554477012</v>
      </c>
      <c r="S92" s="4">
        <f>N92/156</f>
        <v>3.7198717948717945</v>
      </c>
      <c r="T92" t="s">
        <v>29</v>
      </c>
    </row>
    <row r="93" spans="1:20" x14ac:dyDescent="0.25">
      <c r="B93" s="10"/>
      <c r="C93" s="22" t="s">
        <v>29</v>
      </c>
      <c r="D93" s="22" t="s">
        <v>29</v>
      </c>
      <c r="E93" s="22" t="s">
        <v>29</v>
      </c>
      <c r="F93" s="22" t="s">
        <v>29</v>
      </c>
      <c r="G93" s="22" t="s">
        <v>29</v>
      </c>
      <c r="H93" s="22" t="s">
        <v>29</v>
      </c>
      <c r="I93" s="22" t="s">
        <v>29</v>
      </c>
      <c r="J93" s="22" t="s">
        <v>29</v>
      </c>
      <c r="M93" s="22"/>
      <c r="N93" s="22" t="s">
        <v>29</v>
      </c>
      <c r="O93" s="22" t="s">
        <v>29</v>
      </c>
      <c r="P93" s="22" t="s">
        <v>29</v>
      </c>
      <c r="Q93" s="22" t="s">
        <v>29</v>
      </c>
      <c r="R93" s="22" t="s">
        <v>29</v>
      </c>
      <c r="S93" s="22" t="s">
        <v>29</v>
      </c>
    </row>
    <row r="94" spans="1:20" x14ac:dyDescent="0.25">
      <c r="L94" s="13" t="s">
        <v>25</v>
      </c>
      <c r="M94" s="13" t="s">
        <v>26</v>
      </c>
      <c r="N94" s="14"/>
      <c r="O94" s="14"/>
      <c r="P94" s="14"/>
      <c r="Q94" s="14"/>
      <c r="R94" s="14"/>
      <c r="S94" s="14"/>
    </row>
    <row r="95" spans="1:20" ht="18.75" x14ac:dyDescent="0.3">
      <c r="A95" s="1"/>
      <c r="B95" s="2"/>
      <c r="C95" s="2"/>
      <c r="D95" s="2"/>
      <c r="E95" s="2"/>
      <c r="F95" s="2"/>
      <c r="G95" s="2"/>
      <c r="H95" s="2"/>
      <c r="I95" s="1"/>
      <c r="J95" s="6"/>
      <c r="M95" s="13" t="s">
        <v>27</v>
      </c>
      <c r="N95" s="14"/>
    </row>
    <row r="96" spans="1:20" ht="18.75" x14ac:dyDescent="0.3">
      <c r="A96" s="1"/>
      <c r="B96" s="2"/>
      <c r="C96" s="2"/>
      <c r="D96" s="2"/>
      <c r="E96" s="2"/>
      <c r="F96" s="2"/>
      <c r="G96" s="2"/>
      <c r="H96" s="2"/>
      <c r="I96" s="1"/>
      <c r="J96" s="6"/>
    </row>
    <row r="98" spans="1:19" ht="18.75" x14ac:dyDescent="0.3">
      <c r="A98" s="1" t="s">
        <v>40</v>
      </c>
      <c r="B98" s="2"/>
      <c r="C98" s="2"/>
      <c r="D98" s="2"/>
      <c r="E98" s="2"/>
      <c r="F98" s="2"/>
      <c r="G98" s="2"/>
      <c r="H98" s="2"/>
      <c r="I98" s="18" t="s">
        <v>18</v>
      </c>
      <c r="J98" s="20">
        <v>1.8259999999999998E-2</v>
      </c>
      <c r="L98" s="1" t="s">
        <v>40</v>
      </c>
      <c r="M98" s="2"/>
      <c r="N98" s="2"/>
      <c r="O98" s="2"/>
      <c r="P98" s="2"/>
      <c r="Q98" s="2"/>
      <c r="R98" s="2"/>
      <c r="S98" s="19"/>
    </row>
    <row r="99" spans="1:19" x14ac:dyDescent="0.25">
      <c r="L99" s="13" t="s">
        <v>24</v>
      </c>
      <c r="M99" s="14"/>
      <c r="N99" s="14"/>
      <c r="O99" s="14"/>
      <c r="P99" s="14"/>
      <c r="Q99" s="14"/>
    </row>
    <row r="100" spans="1:19" x14ac:dyDescent="0.25">
      <c r="A100" s="7" t="s">
        <v>1</v>
      </c>
      <c r="B100" s="7"/>
      <c r="C100" s="7" t="s">
        <v>4</v>
      </c>
      <c r="D100" s="7" t="s">
        <v>5</v>
      </c>
      <c r="E100" s="7" t="s">
        <v>6</v>
      </c>
      <c r="F100" s="7" t="s">
        <v>7</v>
      </c>
      <c r="G100" s="7" t="s">
        <v>8</v>
      </c>
      <c r="H100" s="7" t="s">
        <v>9</v>
      </c>
      <c r="I100" s="7" t="s">
        <v>10</v>
      </c>
      <c r="J100" s="7" t="s">
        <v>11</v>
      </c>
      <c r="L100" s="7" t="s">
        <v>1</v>
      </c>
      <c r="M100" s="7" t="s">
        <v>3</v>
      </c>
      <c r="N100" s="7" t="s">
        <v>4</v>
      </c>
      <c r="O100" s="7" t="s">
        <v>5</v>
      </c>
      <c r="P100" s="7" t="s">
        <v>6</v>
      </c>
      <c r="Q100" s="7" t="s">
        <v>7</v>
      </c>
      <c r="R100" s="7" t="s">
        <v>8</v>
      </c>
      <c r="S100" s="7" t="s">
        <v>11</v>
      </c>
    </row>
    <row r="101" spans="1:19" x14ac:dyDescent="0.25">
      <c r="A101" s="23" t="s">
        <v>2</v>
      </c>
      <c r="B101" s="23"/>
      <c r="C101" s="23"/>
      <c r="D101" s="23"/>
      <c r="E101" s="23" t="s">
        <v>12</v>
      </c>
      <c r="F101" s="23" t="s">
        <v>13</v>
      </c>
      <c r="G101" s="23" t="s">
        <v>14</v>
      </c>
      <c r="H101" s="23" t="s">
        <v>15</v>
      </c>
      <c r="I101" s="23" t="s">
        <v>16</v>
      </c>
      <c r="J101" s="23" t="s">
        <v>17</v>
      </c>
      <c r="L101" s="23" t="s">
        <v>2</v>
      </c>
      <c r="M101" s="23"/>
      <c r="N101" s="23"/>
      <c r="O101" s="23"/>
      <c r="P101" s="23" t="s">
        <v>12</v>
      </c>
      <c r="Q101" s="23" t="s">
        <v>13</v>
      </c>
      <c r="R101" s="23" t="s">
        <v>14</v>
      </c>
      <c r="S101" s="23" t="s">
        <v>17</v>
      </c>
    </row>
    <row r="102" spans="1:19" x14ac:dyDescent="0.25">
      <c r="A102" s="9"/>
      <c r="B102" s="9" t="s">
        <v>3</v>
      </c>
      <c r="C102" s="9" t="s">
        <v>38</v>
      </c>
      <c r="D102" s="9" t="s">
        <v>38</v>
      </c>
      <c r="E102" s="9" t="s">
        <v>38</v>
      </c>
      <c r="F102" s="9" t="s">
        <v>38</v>
      </c>
      <c r="G102" s="9" t="s">
        <v>38</v>
      </c>
      <c r="H102" s="9" t="s">
        <v>38</v>
      </c>
      <c r="I102" s="9" t="s">
        <v>38</v>
      </c>
      <c r="J102" s="9" t="s">
        <v>38</v>
      </c>
      <c r="L102" s="9"/>
      <c r="M102" s="9" t="s">
        <v>3</v>
      </c>
      <c r="N102" s="9" t="s">
        <v>38</v>
      </c>
      <c r="O102" s="9" t="s">
        <v>38</v>
      </c>
      <c r="P102" s="9" t="s">
        <v>38</v>
      </c>
      <c r="Q102" s="9" t="s">
        <v>38</v>
      </c>
      <c r="R102" s="9" t="s">
        <v>38</v>
      </c>
      <c r="S102" s="9" t="s">
        <v>38</v>
      </c>
    </row>
    <row r="103" spans="1:19" x14ac:dyDescent="0.25">
      <c r="A103" s="3">
        <v>21</v>
      </c>
      <c r="B103" s="4">
        <v>100</v>
      </c>
      <c r="C103" s="5">
        <v>1756.2</v>
      </c>
      <c r="D103" s="4">
        <f>C103*12/52+0.02</f>
        <v>405.29692307692306</v>
      </c>
      <c r="E103" s="4">
        <f t="shared" ref="E103:E109" si="34">D103*4</f>
        <v>1621.1876923076923</v>
      </c>
      <c r="F103" s="4">
        <f>C103/173.333+0.01</f>
        <v>10.141942561428003</v>
      </c>
      <c r="G103" s="4">
        <f>C103/164.6667</f>
        <v>10.665180027291493</v>
      </c>
      <c r="H103" s="4">
        <f>C103/162.5</f>
        <v>10.807384615384615</v>
      </c>
      <c r="I103" s="4">
        <f t="shared" ref="I103:I109" si="35">C103/160.3333</f>
        <v>10.953432630651275</v>
      </c>
      <c r="J103" s="4">
        <f>C103/156</f>
        <v>11.257692307692308</v>
      </c>
      <c r="L103" s="3">
        <v>21</v>
      </c>
      <c r="M103" s="4">
        <v>100</v>
      </c>
      <c r="N103" s="5">
        <v>1756.2</v>
      </c>
      <c r="O103" s="4">
        <f>N103*12/52+0.02</f>
        <v>405.29692307692306</v>
      </c>
      <c r="P103" s="4">
        <f>O103*4</f>
        <v>1621.1876923076923</v>
      </c>
      <c r="Q103" s="4">
        <f>N103/173.333+0.01</f>
        <v>10.141942561428003</v>
      </c>
      <c r="R103" s="4">
        <f>N103/164.6667</f>
        <v>10.665180027291493</v>
      </c>
      <c r="S103" s="4">
        <f>N103/156</f>
        <v>11.257692307692308</v>
      </c>
    </row>
    <row r="104" spans="1:19" x14ac:dyDescent="0.25">
      <c r="A104" s="3">
        <v>20</v>
      </c>
      <c r="B104" s="4">
        <v>80</v>
      </c>
      <c r="C104" s="5">
        <v>1404.95</v>
      </c>
      <c r="D104" s="4">
        <f>C104*12/52+0.03</f>
        <v>324.24923076923079</v>
      </c>
      <c r="E104" s="4">
        <f t="shared" si="34"/>
        <v>1296.9969230769232</v>
      </c>
      <c r="F104" s="4">
        <f>C104/173.333</f>
        <v>8.1054963567237639</v>
      </c>
      <c r="G104" s="4">
        <f>C104/164.6667+0.01</f>
        <v>8.5420832931005481</v>
      </c>
      <c r="H104" s="4">
        <f t="shared" ref="H104:H109" si="36">C104/162.5</f>
        <v>8.6458461538461542</v>
      </c>
      <c r="I104" s="4">
        <f t="shared" si="35"/>
        <v>8.762683734445682</v>
      </c>
      <c r="J104" s="4">
        <f>C104/156</f>
        <v>9.0060897435897438</v>
      </c>
      <c r="L104" s="15">
        <v>20</v>
      </c>
      <c r="M104" s="16">
        <v>61.5</v>
      </c>
      <c r="N104" s="16">
        <v>1080.05</v>
      </c>
      <c r="O104" s="16">
        <f>N104*12/52+0.01</f>
        <v>249.25230769230765</v>
      </c>
      <c r="P104" s="16">
        <f>O104*4</f>
        <v>997.00923076923061</v>
      </c>
      <c r="Q104" s="16">
        <f>N104/173.333+0.01</f>
        <v>6.24106967513399</v>
      </c>
      <c r="R104" s="16">
        <f>N104/164.6667</f>
        <v>6.5590067694318277</v>
      </c>
      <c r="S104" s="16">
        <f>N104/156+0.01</f>
        <v>6.9333974358974357</v>
      </c>
    </row>
    <row r="105" spans="1:19" x14ac:dyDescent="0.25">
      <c r="A105" s="3">
        <v>19</v>
      </c>
      <c r="B105" s="4">
        <v>60</v>
      </c>
      <c r="C105" s="4">
        <v>1053.7</v>
      </c>
      <c r="D105" s="4">
        <f>C105*12/52+0.04</f>
        <v>243.20153846153849</v>
      </c>
      <c r="E105" s="4">
        <f t="shared" si="34"/>
        <v>972.80615384615396</v>
      </c>
      <c r="F105" s="4">
        <f>C105/173.333</f>
        <v>6.0790501520195237</v>
      </c>
      <c r="G105" s="4">
        <f>C105/164.6667</f>
        <v>6.3989865589096038</v>
      </c>
      <c r="H105" s="4">
        <f t="shared" si="36"/>
        <v>6.4843076923076923</v>
      </c>
      <c r="I105" s="4">
        <f t="shared" si="35"/>
        <v>6.5719348382400913</v>
      </c>
      <c r="J105" s="4">
        <f>C105/156+0.01</f>
        <v>6.7644871794871797</v>
      </c>
      <c r="L105" s="15">
        <v>19</v>
      </c>
      <c r="M105" s="16">
        <v>52.5</v>
      </c>
      <c r="N105" s="16">
        <v>922</v>
      </c>
      <c r="O105" s="16">
        <f>N105*12/52+0.03</f>
        <v>212.79923076923077</v>
      </c>
      <c r="P105" s="16">
        <f t="shared" ref="P105:P109" si="37">O105*4</f>
        <v>851.1969230769231</v>
      </c>
      <c r="Q105" s="16">
        <f>N105/173.333</f>
        <v>5.3192409985403817</v>
      </c>
      <c r="R105" s="16">
        <f>N105/164.6667</f>
        <v>5.5991891499617106</v>
      </c>
      <c r="S105" s="16">
        <f>N105/156+0.01</f>
        <v>5.9202564102564104</v>
      </c>
    </row>
    <row r="106" spans="1:19" x14ac:dyDescent="0.25">
      <c r="A106" s="3">
        <v>18</v>
      </c>
      <c r="B106" s="4">
        <v>50</v>
      </c>
      <c r="C106" s="4">
        <v>878.1</v>
      </c>
      <c r="D106" s="4">
        <f>C106*12/52+0.01</f>
        <v>202.64846153846153</v>
      </c>
      <c r="E106" s="4">
        <f t="shared" si="34"/>
        <v>810.59384615384613</v>
      </c>
      <c r="F106" s="4">
        <f>C106/173.333</f>
        <v>5.0659712807140016</v>
      </c>
      <c r="G106" s="4">
        <f>C106/164.6667+0.01</f>
        <v>5.3425900136457463</v>
      </c>
      <c r="H106" s="4">
        <f t="shared" si="36"/>
        <v>5.4036923076923076</v>
      </c>
      <c r="I106" s="4">
        <f t="shared" si="35"/>
        <v>5.4767163153256373</v>
      </c>
      <c r="J106" s="4">
        <f>C106/156</f>
        <v>5.6288461538461538</v>
      </c>
      <c r="L106" s="15">
        <v>18</v>
      </c>
      <c r="M106" s="16">
        <v>45.5</v>
      </c>
      <c r="N106" s="16">
        <v>799.05</v>
      </c>
      <c r="O106" s="16">
        <f>N106*12/52</f>
        <v>184.39615384615382</v>
      </c>
      <c r="P106" s="16">
        <f t="shared" si="37"/>
        <v>737.58461538461529</v>
      </c>
      <c r="Q106" s="16">
        <f>N106/173.333</f>
        <v>4.6099127113705984</v>
      </c>
      <c r="R106" s="16">
        <f>N106/164.6667+0.01</f>
        <v>4.8625293820790718</v>
      </c>
      <c r="S106" s="16">
        <f>N106/156+0.01</f>
        <v>5.1321153846153837</v>
      </c>
    </row>
    <row r="107" spans="1:19" x14ac:dyDescent="0.25">
      <c r="A107" s="3">
        <v>17</v>
      </c>
      <c r="B107" s="4">
        <v>39.5</v>
      </c>
      <c r="C107" s="4">
        <v>693.7</v>
      </c>
      <c r="D107" s="4">
        <f>C107*12/52+0.02</f>
        <v>160.10461538461541</v>
      </c>
      <c r="E107" s="4">
        <f t="shared" si="34"/>
        <v>640.41846153846166</v>
      </c>
      <c r="F107" s="4">
        <f>C107/173.333+0.01</f>
        <v>4.0121230810059254</v>
      </c>
      <c r="G107" s="4">
        <f>C107/164.6667+0.01</f>
        <v>4.2227521836534043</v>
      </c>
      <c r="H107" s="4">
        <f t="shared" si="36"/>
        <v>4.2689230769230768</v>
      </c>
      <c r="I107" s="4">
        <f t="shared" si="35"/>
        <v>4.326612126114787</v>
      </c>
      <c r="J107" s="4">
        <f>C107/156</f>
        <v>4.4467948717948724</v>
      </c>
      <c r="L107" s="3">
        <v>17</v>
      </c>
      <c r="M107" s="4">
        <v>39.5</v>
      </c>
      <c r="N107" s="4">
        <v>693.7</v>
      </c>
      <c r="O107" s="4">
        <f>N107*12/52+0.02</f>
        <v>160.10461538461541</v>
      </c>
      <c r="P107" s="4">
        <f t="shared" si="37"/>
        <v>640.41846153846166</v>
      </c>
      <c r="Q107" s="4">
        <f>N107/173.333+0.01</f>
        <v>4.0121230810059254</v>
      </c>
      <c r="R107" s="4">
        <f>N107/164.6667+0.01</f>
        <v>4.2227521836534043</v>
      </c>
      <c r="S107" s="4">
        <f>N107/156</f>
        <v>4.4467948717948724</v>
      </c>
    </row>
    <row r="108" spans="1:19" x14ac:dyDescent="0.25">
      <c r="A108" s="3">
        <v>16</v>
      </c>
      <c r="B108" s="4">
        <v>34.5</v>
      </c>
      <c r="C108" s="4">
        <v>605.9</v>
      </c>
      <c r="D108" s="4">
        <f>C108*12/52+0.03</f>
        <v>139.85307692307691</v>
      </c>
      <c r="E108" s="4">
        <f t="shared" si="34"/>
        <v>559.41230769230765</v>
      </c>
      <c r="F108" s="4">
        <f>C108/173.333</f>
        <v>3.4955836453531641</v>
      </c>
      <c r="G108" s="4">
        <f>C108/164.6667+0.01</f>
        <v>3.6895539110214752</v>
      </c>
      <c r="H108" s="4">
        <f t="shared" si="36"/>
        <v>3.7286153846153844</v>
      </c>
      <c r="I108" s="4">
        <f t="shared" si="35"/>
        <v>3.77900286465756</v>
      </c>
      <c r="J108" s="4">
        <f>C108/156+0.01</f>
        <v>3.8939743589743587</v>
      </c>
      <c r="L108" s="3">
        <v>16</v>
      </c>
      <c r="M108" s="4">
        <v>34.5</v>
      </c>
      <c r="N108" s="4">
        <v>605.9</v>
      </c>
      <c r="O108" s="4">
        <f>N108*12/52+0.03</f>
        <v>139.85307692307691</v>
      </c>
      <c r="P108" s="4">
        <f t="shared" si="37"/>
        <v>559.41230769230765</v>
      </c>
      <c r="Q108" s="4">
        <f>N108/173.333</f>
        <v>3.4955836453531641</v>
      </c>
      <c r="R108" s="4">
        <f>N108/164.6667+0.01</f>
        <v>3.6895539110214752</v>
      </c>
      <c r="S108" s="4">
        <f>N108/156+0.01</f>
        <v>3.8939743589743587</v>
      </c>
    </row>
    <row r="109" spans="1:19" x14ac:dyDescent="0.25">
      <c r="A109" s="3">
        <v>15</v>
      </c>
      <c r="B109" s="4">
        <v>30</v>
      </c>
      <c r="C109" s="4">
        <v>526.85</v>
      </c>
      <c r="D109" s="4">
        <f>C109*12/52+0.02</f>
        <v>121.60076923076925</v>
      </c>
      <c r="E109" s="4">
        <f t="shared" si="34"/>
        <v>486.40307692307698</v>
      </c>
      <c r="F109" s="4">
        <f>C109/173.333</f>
        <v>3.0395250760097619</v>
      </c>
      <c r="G109" s="4">
        <f>C109/164.6667</f>
        <v>3.1994932794548019</v>
      </c>
      <c r="H109" s="4">
        <f t="shared" si="36"/>
        <v>3.2421538461538462</v>
      </c>
      <c r="I109" s="4">
        <f t="shared" si="35"/>
        <v>3.2859674191200456</v>
      </c>
      <c r="J109" s="4">
        <f>C109/156</f>
        <v>3.37724358974359</v>
      </c>
      <c r="L109" s="3">
        <v>15</v>
      </c>
      <c r="M109" s="4">
        <v>30</v>
      </c>
      <c r="N109" s="4">
        <v>526.85</v>
      </c>
      <c r="O109" s="4">
        <f>N109*12/52+0.02</f>
        <v>121.60076923076925</v>
      </c>
      <c r="P109" s="4">
        <f t="shared" si="37"/>
        <v>486.40307692307698</v>
      </c>
      <c r="Q109" s="4">
        <f>N109/173.333</f>
        <v>3.0395250760097619</v>
      </c>
      <c r="R109" s="4">
        <f>N109/164.6667</f>
        <v>3.1994932794548019</v>
      </c>
      <c r="S109" s="4">
        <f>N109/156</f>
        <v>3.37724358974359</v>
      </c>
    </row>
    <row r="110" spans="1:19" x14ac:dyDescent="0.25">
      <c r="B110" s="10"/>
      <c r="C110" s="22" t="s">
        <v>29</v>
      </c>
      <c r="D110" s="22" t="s">
        <v>29</v>
      </c>
      <c r="E110" s="22" t="s">
        <v>29</v>
      </c>
      <c r="F110" s="22" t="s">
        <v>29</v>
      </c>
      <c r="G110" s="22" t="s">
        <v>29</v>
      </c>
      <c r="H110" s="22" t="s">
        <v>29</v>
      </c>
      <c r="I110" s="22" t="s">
        <v>29</v>
      </c>
      <c r="J110" s="22" t="s">
        <v>29</v>
      </c>
      <c r="M110" s="22"/>
      <c r="N110" s="22" t="s">
        <v>29</v>
      </c>
      <c r="O110" s="22" t="s">
        <v>29</v>
      </c>
      <c r="P110" s="22" t="s">
        <v>29</v>
      </c>
      <c r="Q110" s="22" t="s">
        <v>29</v>
      </c>
      <c r="R110" s="22" t="s">
        <v>29</v>
      </c>
      <c r="S110" s="22" t="s">
        <v>29</v>
      </c>
    </row>
    <row r="111" spans="1:19" x14ac:dyDescent="0.25">
      <c r="L111" s="13" t="s">
        <v>25</v>
      </c>
      <c r="M111" s="13" t="s">
        <v>26</v>
      </c>
      <c r="N111" s="14"/>
      <c r="O111" s="14"/>
      <c r="P111" s="14"/>
      <c r="Q111" s="14"/>
      <c r="R111" s="14"/>
      <c r="S111" s="14"/>
    </row>
    <row r="112" spans="1:19" ht="18.75" x14ac:dyDescent="0.3">
      <c r="A112" s="1"/>
      <c r="B112" s="2"/>
      <c r="C112" s="2"/>
      <c r="D112" s="2"/>
      <c r="E112" s="2"/>
      <c r="F112" s="2"/>
      <c r="G112" s="2"/>
      <c r="H112" s="2"/>
      <c r="I112" s="1"/>
      <c r="J112" s="6"/>
      <c r="M112" s="13" t="s">
        <v>27</v>
      </c>
      <c r="N112" s="14"/>
    </row>
    <row r="115" spans="1:20" ht="18.75" x14ac:dyDescent="0.3">
      <c r="A115" s="1" t="s">
        <v>39</v>
      </c>
      <c r="B115" s="2"/>
      <c r="C115" s="2"/>
      <c r="D115" s="2"/>
      <c r="E115" s="2"/>
      <c r="F115" s="2"/>
      <c r="G115" s="2"/>
      <c r="H115" s="2"/>
      <c r="I115" s="18" t="s">
        <v>18</v>
      </c>
      <c r="J115" s="20">
        <v>1.4120000000000001E-2</v>
      </c>
      <c r="L115" s="1" t="s">
        <v>39</v>
      </c>
      <c r="M115" s="2"/>
      <c r="N115" s="2"/>
      <c r="O115" s="2"/>
      <c r="P115" s="2"/>
      <c r="Q115" s="2"/>
      <c r="R115" s="2"/>
      <c r="S115" s="19"/>
    </row>
    <row r="116" spans="1:20" x14ac:dyDescent="0.25">
      <c r="L116" s="13" t="s">
        <v>24</v>
      </c>
      <c r="M116" s="14"/>
      <c r="N116" s="14"/>
      <c r="O116" s="14"/>
      <c r="P116" s="14"/>
      <c r="Q116" s="14"/>
    </row>
    <row r="117" spans="1:20" x14ac:dyDescent="0.25">
      <c r="A117" s="7" t="s">
        <v>1</v>
      </c>
      <c r="B117" s="7"/>
      <c r="C117" s="7" t="s">
        <v>4</v>
      </c>
      <c r="D117" s="7" t="s">
        <v>5</v>
      </c>
      <c r="E117" s="7" t="s">
        <v>6</v>
      </c>
      <c r="F117" s="7" t="s">
        <v>7</v>
      </c>
      <c r="G117" s="7" t="s">
        <v>8</v>
      </c>
      <c r="H117" s="7" t="s">
        <v>9</v>
      </c>
      <c r="I117" s="7" t="s">
        <v>10</v>
      </c>
      <c r="J117" s="7" t="s">
        <v>11</v>
      </c>
      <c r="L117" s="7" t="s">
        <v>1</v>
      </c>
      <c r="M117" s="7" t="s">
        <v>3</v>
      </c>
      <c r="N117" s="7" t="s">
        <v>4</v>
      </c>
      <c r="O117" s="7" t="s">
        <v>5</v>
      </c>
      <c r="P117" s="7" t="s">
        <v>6</v>
      </c>
      <c r="Q117" s="7" t="s">
        <v>7</v>
      </c>
      <c r="R117" s="7" t="s">
        <v>8</v>
      </c>
      <c r="S117" s="7" t="s">
        <v>11</v>
      </c>
    </row>
    <row r="118" spans="1:20" x14ac:dyDescent="0.25">
      <c r="A118" s="23" t="s">
        <v>2</v>
      </c>
      <c r="B118" s="23"/>
      <c r="C118" s="23"/>
      <c r="D118" s="23"/>
      <c r="E118" s="23" t="s">
        <v>12</v>
      </c>
      <c r="F118" s="23" t="s">
        <v>13</v>
      </c>
      <c r="G118" s="23" t="s">
        <v>14</v>
      </c>
      <c r="H118" s="23" t="s">
        <v>15</v>
      </c>
      <c r="I118" s="23" t="s">
        <v>16</v>
      </c>
      <c r="J118" s="23" t="s">
        <v>17</v>
      </c>
      <c r="L118" s="23" t="s">
        <v>2</v>
      </c>
      <c r="M118" s="23"/>
      <c r="N118" s="23"/>
      <c r="O118" s="23"/>
      <c r="P118" s="23" t="s">
        <v>12</v>
      </c>
      <c r="Q118" s="23" t="s">
        <v>13</v>
      </c>
      <c r="R118" s="23" t="s">
        <v>14</v>
      </c>
      <c r="S118" s="23" t="s">
        <v>17</v>
      </c>
    </row>
    <row r="119" spans="1:20" x14ac:dyDescent="0.25">
      <c r="A119" s="9"/>
      <c r="B119" s="9" t="s">
        <v>3</v>
      </c>
      <c r="C119" s="9" t="s">
        <v>38</v>
      </c>
      <c r="D119" s="9" t="s">
        <v>38</v>
      </c>
      <c r="E119" s="9" t="s">
        <v>38</v>
      </c>
      <c r="F119" s="9" t="s">
        <v>38</v>
      </c>
      <c r="G119" s="9" t="s">
        <v>38</v>
      </c>
      <c r="H119" s="9" t="s">
        <v>38</v>
      </c>
      <c r="I119" s="9" t="s">
        <v>38</v>
      </c>
      <c r="J119" s="9" t="s">
        <v>38</v>
      </c>
      <c r="L119" s="9"/>
      <c r="M119" s="9" t="s">
        <v>3</v>
      </c>
      <c r="N119" s="9" t="s">
        <v>38</v>
      </c>
      <c r="O119" s="9" t="s">
        <v>38</v>
      </c>
      <c r="P119" s="9" t="s">
        <v>38</v>
      </c>
      <c r="Q119" s="9" t="s">
        <v>38</v>
      </c>
      <c r="R119" s="9" t="s">
        <v>38</v>
      </c>
      <c r="S119" s="9" t="s">
        <v>38</v>
      </c>
    </row>
    <row r="120" spans="1:20" x14ac:dyDescent="0.25">
      <c r="A120" s="3">
        <v>21</v>
      </c>
      <c r="B120" s="4">
        <v>100</v>
      </c>
      <c r="C120" s="5">
        <v>1725</v>
      </c>
      <c r="D120" s="4">
        <f>C120*12/52+0.02</f>
        <v>398.09692307692308</v>
      </c>
      <c r="E120" s="4">
        <f t="shared" ref="E120:E126" si="38">D120*4</f>
        <v>1592.3876923076923</v>
      </c>
      <c r="F120" s="4">
        <f>C120/173.333+0.01</f>
        <v>9.9619422152734902</v>
      </c>
      <c r="G120" s="4">
        <f>C120/164.6667</f>
        <v>10.475706381435955</v>
      </c>
      <c r="H120" s="4">
        <f t="shared" ref="H120:H126" si="39">C120/162.5</f>
        <v>10.615384615384615</v>
      </c>
      <c r="I120" s="4">
        <f t="shared" ref="I120:I126" si="40">C120/160.3333</f>
        <v>10.758837995600414</v>
      </c>
      <c r="J120" s="4">
        <f>C120/156</f>
        <v>11.057692307692308</v>
      </c>
      <c r="L120" s="3">
        <v>21</v>
      </c>
      <c r="M120" s="4">
        <v>100</v>
      </c>
      <c r="N120" s="5">
        <v>1725</v>
      </c>
      <c r="O120" s="4">
        <f>N120*12/52+0.02</f>
        <v>398.09692307692308</v>
      </c>
      <c r="P120" s="4">
        <f t="shared" ref="P120:P126" si="41">O120*4</f>
        <v>1592.3876923076923</v>
      </c>
      <c r="Q120" s="4">
        <f>N120/173.333+0.01</f>
        <v>9.9619422152734902</v>
      </c>
      <c r="R120" s="4">
        <f>N120/164.6667</f>
        <v>10.475706381435955</v>
      </c>
      <c r="S120" s="4">
        <f>N120/156</f>
        <v>11.057692307692308</v>
      </c>
      <c r="T120" t="s">
        <v>29</v>
      </c>
    </row>
    <row r="121" spans="1:20" x14ac:dyDescent="0.25">
      <c r="A121" s="3">
        <v>20</v>
      </c>
      <c r="B121" s="4">
        <v>80</v>
      </c>
      <c r="C121" s="5">
        <v>1380</v>
      </c>
      <c r="D121" s="4">
        <f>C121*12/52-0.41</f>
        <v>318.05153846153843</v>
      </c>
      <c r="E121" s="4">
        <f t="shared" si="38"/>
        <v>1272.2061538461537</v>
      </c>
      <c r="F121" s="4">
        <f>C121/173.333+0.01</f>
        <v>7.971553772218793</v>
      </c>
      <c r="G121" s="4">
        <f>C121/164.6667+0.01</f>
        <v>8.3905651051487649</v>
      </c>
      <c r="H121" s="4">
        <f t="shared" si="39"/>
        <v>8.4923076923076923</v>
      </c>
      <c r="I121" s="4">
        <f t="shared" si="40"/>
        <v>8.6070703964803315</v>
      </c>
      <c r="J121" s="4">
        <f>C121/156</f>
        <v>8.8461538461538467</v>
      </c>
      <c r="L121" s="15">
        <v>20</v>
      </c>
      <c r="M121" s="16">
        <v>61.5</v>
      </c>
      <c r="N121" s="16">
        <v>1060.9000000000001</v>
      </c>
      <c r="O121" s="16">
        <f>N121*12/52+0.03</f>
        <v>244.85307692307694</v>
      </c>
      <c r="P121" s="16">
        <f t="shared" si="41"/>
        <v>979.41230769230776</v>
      </c>
      <c r="Q121" s="16">
        <f>N121/173.333+0.01</f>
        <v>6.1305886934397957</v>
      </c>
      <c r="R121" s="16">
        <f>N121/164.6667+0.01</f>
        <v>6.4527112464147285</v>
      </c>
      <c r="S121" s="16">
        <f>N121/156+0.01</f>
        <v>6.8106410256410257</v>
      </c>
      <c r="T121" t="s">
        <v>29</v>
      </c>
    </row>
    <row r="122" spans="1:20" x14ac:dyDescent="0.25">
      <c r="A122" s="3">
        <v>19</v>
      </c>
      <c r="B122" s="4">
        <v>60</v>
      </c>
      <c r="C122" s="4">
        <v>1035</v>
      </c>
      <c r="D122" s="4">
        <f>C122*12/52</f>
        <v>238.84615384615384</v>
      </c>
      <c r="E122" s="4">
        <f t="shared" si="38"/>
        <v>955.38461538461536</v>
      </c>
      <c r="F122" s="4">
        <f>C122/173.333+0.01</f>
        <v>5.981165329164094</v>
      </c>
      <c r="G122" s="4">
        <f>C122/164.6667</f>
        <v>6.2854238288615738</v>
      </c>
      <c r="H122" s="4">
        <f t="shared" si="39"/>
        <v>6.3692307692307688</v>
      </c>
      <c r="I122" s="4">
        <f t="shared" si="40"/>
        <v>6.4553027973602486</v>
      </c>
      <c r="J122" s="4">
        <f>C122/156+0.01</f>
        <v>6.6446153846153848</v>
      </c>
      <c r="L122" s="15">
        <v>19</v>
      </c>
      <c r="M122" s="16">
        <v>52.5</v>
      </c>
      <c r="N122" s="16">
        <v>905.65</v>
      </c>
      <c r="O122" s="16">
        <f>N122*12/52</f>
        <v>208.99615384615385</v>
      </c>
      <c r="P122" s="16">
        <f t="shared" si="41"/>
        <v>835.98461538461538</v>
      </c>
      <c r="Q122" s="16">
        <f>N122/173.333+0.01</f>
        <v>5.2349138940651807</v>
      </c>
      <c r="R122" s="16">
        <f>N122/164.6667</f>
        <v>5.499897672085492</v>
      </c>
      <c r="S122" s="16">
        <f>N122/156</f>
        <v>5.8054487179487175</v>
      </c>
      <c r="T122" t="s">
        <v>29</v>
      </c>
    </row>
    <row r="123" spans="1:20" x14ac:dyDescent="0.25">
      <c r="A123" s="3">
        <v>18</v>
      </c>
      <c r="B123" s="4">
        <v>50</v>
      </c>
      <c r="C123" s="4">
        <v>862.5</v>
      </c>
      <c r="D123" s="4">
        <f>C123*12/52+0.01</f>
        <v>199.04846153846154</v>
      </c>
      <c r="E123" s="4">
        <f t="shared" si="38"/>
        <v>796.19384615384615</v>
      </c>
      <c r="F123" s="4">
        <f>C123/173.333</f>
        <v>4.9759711076367452</v>
      </c>
      <c r="G123" s="4">
        <f>C123/164.6667</f>
        <v>5.2378531907179777</v>
      </c>
      <c r="H123" s="4">
        <f t="shared" si="39"/>
        <v>5.3076923076923075</v>
      </c>
      <c r="I123" s="4">
        <f t="shared" si="40"/>
        <v>5.3794189978002072</v>
      </c>
      <c r="J123" s="4">
        <f>C123/156</f>
        <v>5.5288461538461542</v>
      </c>
      <c r="L123" s="15">
        <v>18</v>
      </c>
      <c r="M123" s="16">
        <v>45.5</v>
      </c>
      <c r="N123" s="16">
        <v>784.9</v>
      </c>
      <c r="O123" s="16">
        <f>N123*12/52+0.02</f>
        <v>181.15076923076921</v>
      </c>
      <c r="P123" s="16">
        <f t="shared" si="41"/>
        <v>724.60307692307686</v>
      </c>
      <c r="Q123" s="16">
        <f>N123/173.333</f>
        <v>4.5282779389960366</v>
      </c>
      <c r="R123" s="16">
        <f>N123/164.6667</f>
        <v>4.7665982253849748</v>
      </c>
      <c r="S123" s="16">
        <f>N123/156+0.01</f>
        <v>5.0414102564102556</v>
      </c>
      <c r="T123" t="s">
        <v>29</v>
      </c>
    </row>
    <row r="124" spans="1:20" x14ac:dyDescent="0.25">
      <c r="A124" s="3">
        <v>17</v>
      </c>
      <c r="B124" s="4">
        <v>39.5</v>
      </c>
      <c r="C124" s="4">
        <v>681.4</v>
      </c>
      <c r="D124" s="4">
        <f>C124*12/52</f>
        <v>157.24615384615385</v>
      </c>
      <c r="E124" s="4">
        <f t="shared" si="38"/>
        <v>628.98461538461538</v>
      </c>
      <c r="F124" s="4">
        <f>C124/173.333+0.01</f>
        <v>3.9411614060796269</v>
      </c>
      <c r="G124" s="4">
        <f>C124/164.6667</f>
        <v>4.138055842498817</v>
      </c>
      <c r="H124" s="4">
        <f t="shared" si="39"/>
        <v>4.1932307692307687</v>
      </c>
      <c r="I124" s="4">
        <f t="shared" si="40"/>
        <v>4.2498969334505059</v>
      </c>
      <c r="J124" s="4">
        <f>C124/156</f>
        <v>4.3679487179487175</v>
      </c>
      <c r="L124" s="3">
        <v>17</v>
      </c>
      <c r="M124" s="4">
        <v>39.5</v>
      </c>
      <c r="N124" s="4">
        <v>681.4</v>
      </c>
      <c r="O124" s="4">
        <f>N124*12/52</f>
        <v>157.24615384615385</v>
      </c>
      <c r="P124" s="4">
        <f t="shared" si="41"/>
        <v>628.98461538461538</v>
      </c>
      <c r="Q124" s="4">
        <f>N124/173.333+0.01</f>
        <v>3.9411614060796269</v>
      </c>
      <c r="R124" s="4">
        <f>N124/164.6667</f>
        <v>4.138055842498817</v>
      </c>
      <c r="S124" s="4">
        <f>N124/156</f>
        <v>4.3679487179487175</v>
      </c>
      <c r="T124" t="s">
        <v>29</v>
      </c>
    </row>
    <row r="125" spans="1:20" x14ac:dyDescent="0.25">
      <c r="A125" s="3">
        <v>16</v>
      </c>
      <c r="B125" s="4">
        <v>34.5</v>
      </c>
      <c r="C125" s="4">
        <v>595.15</v>
      </c>
      <c r="D125" s="4">
        <f>C125*12/52+0.01</f>
        <v>137.35230769230768</v>
      </c>
      <c r="E125" s="4">
        <f t="shared" si="38"/>
        <v>549.4092307692307</v>
      </c>
      <c r="F125" s="4">
        <f>C125/173.333+0.01</f>
        <v>3.4435642953159524</v>
      </c>
      <c r="G125" s="4">
        <f>C125/164.6667+0.01</f>
        <v>3.6242705234270192</v>
      </c>
      <c r="H125" s="4">
        <f t="shared" si="39"/>
        <v>3.6624615384615384</v>
      </c>
      <c r="I125" s="4">
        <f t="shared" si="40"/>
        <v>3.7119550336704847</v>
      </c>
      <c r="J125" s="4">
        <f>C125/156</f>
        <v>3.8150641025641026</v>
      </c>
      <c r="L125" s="3">
        <v>16</v>
      </c>
      <c r="M125" s="4">
        <v>34.5</v>
      </c>
      <c r="N125" s="4">
        <v>595.15</v>
      </c>
      <c r="O125" s="4">
        <f>N125*12/52+0.01</f>
        <v>137.35230769230768</v>
      </c>
      <c r="P125" s="4">
        <f t="shared" si="41"/>
        <v>549.4092307692307</v>
      </c>
      <c r="Q125" s="4">
        <f>N125/173.333+0.01</f>
        <v>3.4435642953159524</v>
      </c>
      <c r="R125" s="4">
        <f>N125/164.6667+0.01</f>
        <v>3.6242705234270192</v>
      </c>
      <c r="S125" s="4">
        <f>N125/156</f>
        <v>3.8150641025641026</v>
      </c>
      <c r="T125" t="s">
        <v>29</v>
      </c>
    </row>
    <row r="126" spans="1:20" x14ac:dyDescent="0.25">
      <c r="A126" s="3">
        <v>15</v>
      </c>
      <c r="B126" s="4">
        <v>30</v>
      </c>
      <c r="C126" s="4">
        <v>517.5</v>
      </c>
      <c r="D126" s="4">
        <f>C126*12/52+0.03</f>
        <v>119.45307692307692</v>
      </c>
      <c r="E126" s="4">
        <f t="shared" si="38"/>
        <v>477.81230769230768</v>
      </c>
      <c r="F126" s="4">
        <f>C126/173.333</f>
        <v>2.9855826645820471</v>
      </c>
      <c r="G126" s="4">
        <f>C126/164.6667+0.01</f>
        <v>3.1527119144307867</v>
      </c>
      <c r="H126" s="4">
        <f t="shared" si="39"/>
        <v>3.1846153846153844</v>
      </c>
      <c r="I126" s="4">
        <f t="shared" si="40"/>
        <v>3.2276513986801243</v>
      </c>
      <c r="J126" s="4">
        <f>C126/156</f>
        <v>3.3173076923076925</v>
      </c>
      <c r="L126" s="3">
        <v>15</v>
      </c>
      <c r="M126" s="4">
        <v>30</v>
      </c>
      <c r="N126" s="4">
        <v>517.5</v>
      </c>
      <c r="O126" s="4">
        <f>N126*12/52+0.03</f>
        <v>119.45307692307692</v>
      </c>
      <c r="P126" s="4">
        <f t="shared" si="41"/>
        <v>477.81230769230768</v>
      </c>
      <c r="Q126" s="4">
        <f>N126/173.333</f>
        <v>2.9855826645820471</v>
      </c>
      <c r="R126" s="4">
        <f>N126/164.6667+0.01</f>
        <v>3.1527119144307867</v>
      </c>
      <c r="S126" s="4">
        <f>N126/156</f>
        <v>3.3173076923076925</v>
      </c>
      <c r="T126" t="s">
        <v>29</v>
      </c>
    </row>
    <row r="127" spans="1:20" x14ac:dyDescent="0.25">
      <c r="B127" s="10"/>
      <c r="C127" s="22" t="s">
        <v>29</v>
      </c>
      <c r="D127" s="22" t="s">
        <v>29</v>
      </c>
      <c r="E127" s="22" t="s">
        <v>29</v>
      </c>
      <c r="F127" s="22" t="s">
        <v>29</v>
      </c>
      <c r="G127" s="22" t="s">
        <v>29</v>
      </c>
      <c r="H127" s="22" t="s">
        <v>29</v>
      </c>
      <c r="I127" s="22" t="s">
        <v>29</v>
      </c>
      <c r="J127" s="22" t="s">
        <v>29</v>
      </c>
      <c r="M127" s="22" t="s">
        <v>29</v>
      </c>
      <c r="N127" s="22" t="s">
        <v>29</v>
      </c>
      <c r="O127" s="22" t="s">
        <v>29</v>
      </c>
      <c r="P127" s="22" t="s">
        <v>29</v>
      </c>
      <c r="Q127" s="22" t="s">
        <v>29</v>
      </c>
      <c r="R127" s="22" t="s">
        <v>29</v>
      </c>
      <c r="S127" s="22" t="s">
        <v>29</v>
      </c>
    </row>
    <row r="128" spans="1:20" x14ac:dyDescent="0.25">
      <c r="L128" s="13" t="s">
        <v>25</v>
      </c>
      <c r="M128" s="13" t="s">
        <v>26</v>
      </c>
      <c r="N128" s="14"/>
      <c r="O128" s="14"/>
      <c r="P128" s="14"/>
      <c r="Q128" s="14"/>
      <c r="R128" s="14"/>
      <c r="S128" s="14"/>
    </row>
    <row r="129" spans="1:19" ht="18.75" x14ac:dyDescent="0.3">
      <c r="A129" s="1"/>
      <c r="B129" s="2"/>
      <c r="C129" s="2"/>
      <c r="D129" s="2"/>
      <c r="E129" s="2"/>
      <c r="F129" s="2"/>
      <c r="G129" s="2"/>
      <c r="H129" s="2"/>
      <c r="I129" s="1"/>
      <c r="J129" s="6"/>
      <c r="M129" s="13" t="s">
        <v>27</v>
      </c>
      <c r="N129" s="14"/>
    </row>
    <row r="132" spans="1:19" ht="18.75" x14ac:dyDescent="0.3">
      <c r="A132" s="1" t="s">
        <v>37</v>
      </c>
      <c r="B132" s="2"/>
      <c r="C132" s="2"/>
      <c r="D132" s="2"/>
      <c r="E132" s="2"/>
      <c r="F132" s="2"/>
      <c r="G132" s="2"/>
      <c r="H132" s="2"/>
      <c r="I132" s="18" t="s">
        <v>18</v>
      </c>
      <c r="J132" s="20">
        <v>9.5600000000000008E-3</v>
      </c>
      <c r="L132" s="1" t="s">
        <v>37</v>
      </c>
      <c r="M132" s="2"/>
      <c r="N132" s="2"/>
      <c r="O132" s="2"/>
      <c r="P132" s="2"/>
      <c r="Q132" s="2"/>
      <c r="R132" s="2"/>
      <c r="S132" s="19"/>
    </row>
    <row r="133" spans="1:19" x14ac:dyDescent="0.25">
      <c r="L133" s="13" t="s">
        <v>24</v>
      </c>
      <c r="M133" s="14"/>
      <c r="N133" s="14"/>
      <c r="O133" s="14"/>
      <c r="P133" s="14"/>
      <c r="Q133" s="14"/>
    </row>
    <row r="134" spans="1:19" x14ac:dyDescent="0.25">
      <c r="A134" s="7" t="s">
        <v>1</v>
      </c>
      <c r="B134" s="7"/>
      <c r="C134" s="7" t="s">
        <v>4</v>
      </c>
      <c r="D134" s="7" t="s">
        <v>5</v>
      </c>
      <c r="E134" s="7" t="s">
        <v>6</v>
      </c>
      <c r="F134" s="7" t="s">
        <v>7</v>
      </c>
      <c r="G134" s="7" t="s">
        <v>8</v>
      </c>
      <c r="H134" s="7" t="s">
        <v>9</v>
      </c>
      <c r="I134" s="7" t="s">
        <v>10</v>
      </c>
      <c r="J134" s="7" t="s">
        <v>11</v>
      </c>
      <c r="L134" s="7" t="s">
        <v>1</v>
      </c>
      <c r="M134" s="7" t="s">
        <v>3</v>
      </c>
      <c r="N134" s="7" t="s">
        <v>4</v>
      </c>
      <c r="O134" s="7" t="s">
        <v>5</v>
      </c>
      <c r="P134" s="7" t="s">
        <v>6</v>
      </c>
      <c r="Q134" s="7" t="s">
        <v>7</v>
      </c>
      <c r="R134" s="7" t="s">
        <v>8</v>
      </c>
      <c r="S134" s="7" t="s">
        <v>11</v>
      </c>
    </row>
    <row r="135" spans="1:19" x14ac:dyDescent="0.25">
      <c r="A135" s="23" t="s">
        <v>2</v>
      </c>
      <c r="B135" s="23"/>
      <c r="C135" s="23"/>
      <c r="D135" s="23"/>
      <c r="E135" s="23" t="s">
        <v>12</v>
      </c>
      <c r="F135" s="23" t="s">
        <v>13</v>
      </c>
      <c r="G135" s="23" t="s">
        <v>14</v>
      </c>
      <c r="H135" s="23" t="s">
        <v>15</v>
      </c>
      <c r="I135" s="23" t="s">
        <v>16</v>
      </c>
      <c r="J135" s="23" t="s">
        <v>17</v>
      </c>
      <c r="L135" s="23" t="s">
        <v>2</v>
      </c>
      <c r="M135" s="23"/>
      <c r="N135" s="23"/>
      <c r="O135" s="23"/>
      <c r="P135" s="23" t="s">
        <v>12</v>
      </c>
      <c r="Q135" s="23" t="s">
        <v>13</v>
      </c>
      <c r="R135" s="23" t="s">
        <v>14</v>
      </c>
      <c r="S135" s="23" t="s">
        <v>17</v>
      </c>
    </row>
    <row r="136" spans="1:19" x14ac:dyDescent="0.25">
      <c r="A136" s="9"/>
      <c r="B136" s="9" t="s">
        <v>3</v>
      </c>
      <c r="C136" s="9" t="s">
        <v>38</v>
      </c>
      <c r="D136" s="9" t="s">
        <v>38</v>
      </c>
      <c r="E136" s="9" t="s">
        <v>38</v>
      </c>
      <c r="F136" s="9" t="s">
        <v>38</v>
      </c>
      <c r="G136" s="9" t="s">
        <v>38</v>
      </c>
      <c r="H136" s="9" t="s">
        <v>38</v>
      </c>
      <c r="I136" s="9" t="s">
        <v>38</v>
      </c>
      <c r="J136" s="9" t="s">
        <v>38</v>
      </c>
      <c r="L136" s="9"/>
      <c r="M136" s="9" t="s">
        <v>3</v>
      </c>
      <c r="N136" s="9" t="s">
        <v>38</v>
      </c>
      <c r="O136" s="9" t="s">
        <v>38</v>
      </c>
      <c r="P136" s="9" t="s">
        <v>38</v>
      </c>
      <c r="Q136" s="9" t="s">
        <v>38</v>
      </c>
      <c r="R136" s="9" t="s">
        <v>38</v>
      </c>
      <c r="S136" s="9" t="s">
        <v>38</v>
      </c>
    </row>
    <row r="137" spans="1:19" x14ac:dyDescent="0.25">
      <c r="A137" s="3">
        <v>21</v>
      </c>
      <c r="B137" s="4">
        <v>100</v>
      </c>
      <c r="C137" s="5">
        <v>1701</v>
      </c>
      <c r="D137" s="4">
        <f>C137*12/52+0.01</f>
        <v>392.54846153846154</v>
      </c>
      <c r="E137" s="4">
        <f t="shared" ref="E137:E143" si="42">D137*4</f>
        <v>1570.1938461538462</v>
      </c>
      <c r="F137" s="4">
        <f>C137/173.333+0.01</f>
        <v>9.8234804105392506</v>
      </c>
      <c r="G137" s="4">
        <f>C137/164.6667+0.01</f>
        <v>10.339957423085542</v>
      </c>
      <c r="H137" s="4">
        <f t="shared" ref="H137:H143" si="43">C137/162.5</f>
        <v>10.467692307692309</v>
      </c>
      <c r="I137" s="4">
        <f t="shared" ref="I137:I143" si="44">C137/160.3333</f>
        <v>10.60914981479206</v>
      </c>
      <c r="J137" s="4">
        <f>C137/156+0.01</f>
        <v>10.913846153846153</v>
      </c>
      <c r="L137" s="3">
        <v>21</v>
      </c>
      <c r="M137" s="4">
        <v>100</v>
      </c>
      <c r="N137" s="5">
        <v>1701</v>
      </c>
      <c r="O137" s="4">
        <f>N137*12/52+0.01</f>
        <v>392.54846153846154</v>
      </c>
      <c r="P137" s="4">
        <f t="shared" ref="P137:P143" si="45">O137*4</f>
        <v>1570.1938461538462</v>
      </c>
      <c r="Q137" s="4">
        <f>N137/173.333+0.01</f>
        <v>9.8234804105392506</v>
      </c>
      <c r="R137" s="4">
        <f>N137/164.6667+0.01</f>
        <v>10.339957423085542</v>
      </c>
      <c r="S137" s="4">
        <f>N137/156+0.01</f>
        <v>10.913846153846153</v>
      </c>
    </row>
    <row r="138" spans="1:19" x14ac:dyDescent="0.25">
      <c r="A138" s="3">
        <v>20</v>
      </c>
      <c r="B138" s="4">
        <v>80</v>
      </c>
      <c r="C138" s="5">
        <v>1360.8</v>
      </c>
      <c r="D138" s="4">
        <f>C138*12/52+0.02</f>
        <v>314.05076923076916</v>
      </c>
      <c r="E138" s="4">
        <f t="shared" si="42"/>
        <v>1256.2030769230767</v>
      </c>
      <c r="F138" s="4">
        <f>C138/173.333+0.01</f>
        <v>7.8607843284314001</v>
      </c>
      <c r="G138" s="4">
        <f>C138/164.6667+0.01</f>
        <v>8.2739659384684341</v>
      </c>
      <c r="H138" s="4">
        <f t="shared" si="43"/>
        <v>8.3741538461538454</v>
      </c>
      <c r="I138" s="4">
        <f t="shared" si="44"/>
        <v>8.4873198518336483</v>
      </c>
      <c r="J138" s="4">
        <f>C138/156+0.01</f>
        <v>8.7330769230769221</v>
      </c>
      <c r="L138" s="15">
        <v>20</v>
      </c>
      <c r="M138" s="16">
        <v>61.5</v>
      </c>
      <c r="N138" s="16">
        <v>1046.0999999999999</v>
      </c>
      <c r="O138" s="16">
        <f>N138*12/52-0.01</f>
        <v>241.3976923076923</v>
      </c>
      <c r="P138" s="16">
        <f t="shared" si="45"/>
        <v>965.59076923076918</v>
      </c>
      <c r="Q138" s="16">
        <f>N138/173.333</f>
        <v>6.0352039138536799</v>
      </c>
      <c r="R138" s="16">
        <f>N138/164.6667+0.01</f>
        <v>6.3628327220986387</v>
      </c>
      <c r="S138" s="16">
        <f>N138/156</f>
        <v>6.7057692307692305</v>
      </c>
    </row>
    <row r="139" spans="1:19" x14ac:dyDescent="0.25">
      <c r="A139" s="3">
        <v>19</v>
      </c>
      <c r="B139" s="4">
        <v>60</v>
      </c>
      <c r="C139" s="4">
        <v>1020.6</v>
      </c>
      <c r="D139" s="4">
        <f>C139*12/52+0.03</f>
        <v>235.55307692307693</v>
      </c>
      <c r="E139" s="4">
        <f t="shared" si="42"/>
        <v>942.21230769230772</v>
      </c>
      <c r="F139" s="4">
        <f>C139/173.333</f>
        <v>5.8880882463235507</v>
      </c>
      <c r="G139" s="4">
        <f>C139/164.6667</f>
        <v>6.1979744538513257</v>
      </c>
      <c r="H139" s="4">
        <f t="shared" si="43"/>
        <v>6.2806153846153849</v>
      </c>
      <c r="I139" s="4">
        <f t="shared" si="44"/>
        <v>6.3654898888752367</v>
      </c>
      <c r="J139" s="4">
        <f>C139/156+0.01</f>
        <v>6.5523076923076919</v>
      </c>
      <c r="L139" s="15">
        <v>19</v>
      </c>
      <c r="M139" s="16">
        <v>52.5</v>
      </c>
      <c r="N139" s="16">
        <v>893.05</v>
      </c>
      <c r="O139" s="16">
        <f>N139*12/52+0.01</f>
        <v>206.09846153846149</v>
      </c>
      <c r="P139" s="16">
        <f t="shared" si="45"/>
        <v>824.39384615384597</v>
      </c>
      <c r="Q139" s="16">
        <f>N139/173.333+0.01</f>
        <v>5.1622214465797045</v>
      </c>
      <c r="R139" s="16">
        <f>N139/164.6667+0.01</f>
        <v>5.4333794689515242</v>
      </c>
      <c r="S139" s="16">
        <f>N139/156+0.01</f>
        <v>5.7346794871794868</v>
      </c>
    </row>
    <row r="140" spans="1:19" x14ac:dyDescent="0.25">
      <c r="A140" s="3">
        <v>18</v>
      </c>
      <c r="B140" s="4">
        <v>50</v>
      </c>
      <c r="C140" s="4">
        <v>850.5</v>
      </c>
      <c r="D140" s="4">
        <f>C140*12/52+0.03</f>
        <v>196.29923076923077</v>
      </c>
      <c r="E140" s="4">
        <f t="shared" si="42"/>
        <v>785.1969230769231</v>
      </c>
      <c r="F140" s="4">
        <f>C140/173.333</f>
        <v>4.9067402052696254</v>
      </c>
      <c r="G140" s="4">
        <f>C140/164.6667+0.01</f>
        <v>5.1749787115427708</v>
      </c>
      <c r="H140" s="4">
        <f t="shared" si="43"/>
        <v>5.2338461538461543</v>
      </c>
      <c r="I140" s="4">
        <f t="shared" si="44"/>
        <v>5.30457490739603</v>
      </c>
      <c r="J140" s="4">
        <f>C140/156+0.01</f>
        <v>5.4619230769230764</v>
      </c>
      <c r="L140" s="15">
        <v>18</v>
      </c>
      <c r="M140" s="16">
        <v>45.5</v>
      </c>
      <c r="N140" s="16">
        <v>773.95</v>
      </c>
      <c r="O140" s="16">
        <f>N140*12/52</f>
        <v>178.60384615384618</v>
      </c>
      <c r="P140" s="16">
        <f t="shared" si="45"/>
        <v>714.41538461538471</v>
      </c>
      <c r="Q140" s="16">
        <f>N140/173.333</f>
        <v>4.4651047405860398</v>
      </c>
      <c r="R140" s="16">
        <f>N140/164.6667</f>
        <v>4.7001002631375988</v>
      </c>
      <c r="S140" s="16">
        <f>N140/156+0.01</f>
        <v>4.9712179487179489</v>
      </c>
    </row>
    <row r="141" spans="1:19" x14ac:dyDescent="0.25">
      <c r="A141" s="3">
        <v>17</v>
      </c>
      <c r="B141" s="4">
        <v>39.5</v>
      </c>
      <c r="C141" s="4">
        <v>671.9</v>
      </c>
      <c r="D141" s="4">
        <f>C141*12/52</f>
        <v>155.05384615384614</v>
      </c>
      <c r="E141" s="4">
        <f t="shared" si="42"/>
        <v>620.21538461538455</v>
      </c>
      <c r="F141" s="4">
        <f>C141/173.333</f>
        <v>3.8763536083723236</v>
      </c>
      <c r="G141" s="4">
        <f>C141/164.6667+0.01</f>
        <v>4.0903635464851122</v>
      </c>
      <c r="H141" s="4">
        <f t="shared" si="43"/>
        <v>4.1347692307692308</v>
      </c>
      <c r="I141" s="4">
        <f t="shared" si="44"/>
        <v>4.1906453618805326</v>
      </c>
      <c r="J141" s="4">
        <f>C141/156</f>
        <v>4.3070512820512823</v>
      </c>
      <c r="L141" s="3">
        <v>17</v>
      </c>
      <c r="M141" s="4">
        <v>39.5</v>
      </c>
      <c r="N141" s="4">
        <v>671.9</v>
      </c>
      <c r="O141" s="4">
        <f>N141*12/52</f>
        <v>155.05384615384614</v>
      </c>
      <c r="P141" s="4">
        <f t="shared" si="45"/>
        <v>620.21538461538455</v>
      </c>
      <c r="Q141" s="4">
        <f>N141/173.333</f>
        <v>3.8763536083723236</v>
      </c>
      <c r="R141" s="4">
        <f>N141/164.6667+0.01</f>
        <v>4.0903635464851122</v>
      </c>
      <c r="S141" s="4">
        <f>N141/156</f>
        <v>4.3070512820512823</v>
      </c>
    </row>
    <row r="142" spans="1:19" x14ac:dyDescent="0.25">
      <c r="A142" s="3">
        <v>16</v>
      </c>
      <c r="B142" s="4">
        <v>34.5</v>
      </c>
      <c r="C142" s="4">
        <v>586.85</v>
      </c>
      <c r="D142" s="4">
        <f>C142*12/52+0.02</f>
        <v>135.4469230769231</v>
      </c>
      <c r="E142" s="4">
        <f t="shared" si="42"/>
        <v>541.7876923076924</v>
      </c>
      <c r="F142" s="4">
        <f>C142/173.333</f>
        <v>3.3856795878453614</v>
      </c>
      <c r="G142" s="4">
        <f>C142/164.6667+0.01</f>
        <v>3.5738656753308349</v>
      </c>
      <c r="H142" s="4">
        <f t="shared" si="43"/>
        <v>3.6113846153846154</v>
      </c>
      <c r="I142" s="4">
        <f t="shared" si="44"/>
        <v>3.6601878711409297</v>
      </c>
      <c r="J142" s="4">
        <f>C142/156+0.01</f>
        <v>3.7718589743589743</v>
      </c>
      <c r="L142" s="3">
        <v>16</v>
      </c>
      <c r="M142" s="4">
        <v>34.5</v>
      </c>
      <c r="N142" s="4">
        <v>586.85</v>
      </c>
      <c r="O142" s="4">
        <f>N142*12/52+0.02</f>
        <v>135.4469230769231</v>
      </c>
      <c r="P142" s="4">
        <f t="shared" si="45"/>
        <v>541.7876923076924</v>
      </c>
      <c r="Q142" s="4">
        <f>N142/173.333</f>
        <v>3.3856795878453614</v>
      </c>
      <c r="R142" s="4">
        <f>N142/164.6667+0.01</f>
        <v>3.5738656753308349</v>
      </c>
      <c r="S142" s="4">
        <f>N142/156+0.01</f>
        <v>3.7718589743589743</v>
      </c>
    </row>
    <row r="143" spans="1:19" x14ac:dyDescent="0.25">
      <c r="A143" s="3">
        <v>15</v>
      </c>
      <c r="B143" s="4">
        <v>30</v>
      </c>
      <c r="C143" s="4">
        <v>510.3</v>
      </c>
      <c r="D143" s="4">
        <f>C143*12/52-0.01</f>
        <v>117.75153846153846</v>
      </c>
      <c r="E143" s="4">
        <f t="shared" si="42"/>
        <v>471.00615384615384</v>
      </c>
      <c r="F143" s="4">
        <f>C143/173.333+0.01</f>
        <v>2.9540441231617751</v>
      </c>
      <c r="G143" s="4">
        <f>C143/164.6667</f>
        <v>3.0989872269256629</v>
      </c>
      <c r="H143" s="4">
        <f t="shared" si="43"/>
        <v>3.1403076923076925</v>
      </c>
      <c r="I143" s="4">
        <f t="shared" si="44"/>
        <v>3.1827449444376184</v>
      </c>
      <c r="J143" s="4">
        <f>C143/156+0.01</f>
        <v>3.2811538461538459</v>
      </c>
      <c r="L143" s="3">
        <v>15</v>
      </c>
      <c r="M143" s="4">
        <v>30</v>
      </c>
      <c r="N143" s="4">
        <v>510.3</v>
      </c>
      <c r="O143" s="4">
        <f>N143*12/52-0.01</f>
        <v>117.75153846153846</v>
      </c>
      <c r="P143" s="4">
        <f t="shared" si="45"/>
        <v>471.00615384615384</v>
      </c>
      <c r="Q143" s="4">
        <f>N143/173.333+0.01</f>
        <v>2.9540441231617751</v>
      </c>
      <c r="R143" s="4">
        <f>N143/164.6667</f>
        <v>3.0989872269256629</v>
      </c>
      <c r="S143" s="4">
        <f>N143/156+0.01</f>
        <v>3.2811538461538459</v>
      </c>
    </row>
    <row r="144" spans="1:19" x14ac:dyDescent="0.25">
      <c r="B144" s="10"/>
      <c r="C144" s="22" t="s">
        <v>29</v>
      </c>
      <c r="D144" s="22" t="s">
        <v>29</v>
      </c>
      <c r="E144" s="22" t="s">
        <v>29</v>
      </c>
      <c r="F144" s="22" t="s">
        <v>29</v>
      </c>
      <c r="G144" s="22" t="s">
        <v>29</v>
      </c>
      <c r="H144" s="22" t="s">
        <v>29</v>
      </c>
      <c r="I144" s="22" t="s">
        <v>29</v>
      </c>
      <c r="J144" s="22" t="s">
        <v>29</v>
      </c>
      <c r="M144" s="22"/>
      <c r="N144" s="22" t="s">
        <v>29</v>
      </c>
      <c r="O144" s="22" t="s">
        <v>29</v>
      </c>
      <c r="P144" s="22" t="s">
        <v>29</v>
      </c>
      <c r="Q144" s="22" t="s">
        <v>29</v>
      </c>
      <c r="R144" s="22" t="s">
        <v>29</v>
      </c>
      <c r="S144" s="22" t="s">
        <v>29</v>
      </c>
    </row>
    <row r="145" spans="1:19" x14ac:dyDescent="0.25">
      <c r="L145" s="13" t="s">
        <v>25</v>
      </c>
      <c r="M145" s="13" t="s">
        <v>26</v>
      </c>
      <c r="N145" s="14"/>
      <c r="O145" s="14"/>
      <c r="P145" s="14"/>
      <c r="Q145" s="14"/>
      <c r="R145" s="14"/>
      <c r="S145" s="14"/>
    </row>
    <row r="146" spans="1:19" ht="18.75" x14ac:dyDescent="0.3">
      <c r="A146" s="1"/>
      <c r="B146" s="2"/>
      <c r="C146" s="2"/>
      <c r="D146" s="2"/>
      <c r="E146" s="2"/>
      <c r="F146" s="2"/>
      <c r="G146" s="2"/>
      <c r="H146" s="2"/>
      <c r="I146" s="1"/>
      <c r="J146" s="6"/>
      <c r="M146" s="13" t="s">
        <v>27</v>
      </c>
      <c r="N146" s="14"/>
    </row>
    <row r="147" spans="1:19" ht="18.75" x14ac:dyDescent="0.3">
      <c r="A147" s="1"/>
      <c r="B147" s="2"/>
      <c r="C147" s="2"/>
      <c r="D147" s="2"/>
      <c r="E147" s="2"/>
      <c r="F147" s="2"/>
      <c r="G147" s="2"/>
      <c r="H147" s="2"/>
      <c r="I147" s="1"/>
      <c r="J147" s="6"/>
    </row>
    <row r="149" spans="1:19" ht="18.75" x14ac:dyDescent="0.3">
      <c r="A149" s="1" t="s">
        <v>35</v>
      </c>
      <c r="B149" s="2"/>
      <c r="C149" s="2"/>
      <c r="D149" s="2"/>
      <c r="E149" s="2"/>
      <c r="F149" s="2"/>
      <c r="G149" s="2"/>
      <c r="H149" s="2"/>
      <c r="I149" s="18" t="s">
        <v>18</v>
      </c>
      <c r="J149" s="19">
        <v>2.8999999999999998E-3</v>
      </c>
      <c r="L149" s="1" t="s">
        <v>35</v>
      </c>
      <c r="M149" s="2"/>
      <c r="N149" s="2"/>
      <c r="O149" s="2"/>
      <c r="P149" s="2"/>
      <c r="Q149" s="2"/>
      <c r="R149" s="2"/>
      <c r="S149" s="19"/>
    </row>
    <row r="150" spans="1:19" x14ac:dyDescent="0.25">
      <c r="L150" s="13" t="s">
        <v>24</v>
      </c>
      <c r="M150" s="14"/>
      <c r="N150" s="14"/>
      <c r="O150" s="14"/>
      <c r="P150" s="14"/>
      <c r="Q150" s="14"/>
    </row>
    <row r="151" spans="1:19" x14ac:dyDescent="0.25">
      <c r="A151" s="7" t="s">
        <v>1</v>
      </c>
      <c r="B151" s="7" t="s">
        <v>3</v>
      </c>
      <c r="C151" s="7" t="s">
        <v>4</v>
      </c>
      <c r="D151" s="7" t="s">
        <v>5</v>
      </c>
      <c r="E151" s="7" t="s">
        <v>6</v>
      </c>
      <c r="F151" s="7" t="s">
        <v>7</v>
      </c>
      <c r="G151" s="7" t="s">
        <v>8</v>
      </c>
      <c r="H151" s="7" t="s">
        <v>9</v>
      </c>
      <c r="I151" s="7" t="s">
        <v>10</v>
      </c>
      <c r="J151" s="7" t="s">
        <v>11</v>
      </c>
      <c r="L151" s="7" t="s">
        <v>1</v>
      </c>
      <c r="M151" s="7" t="s">
        <v>3</v>
      </c>
      <c r="N151" s="7" t="s">
        <v>4</v>
      </c>
      <c r="O151" s="7" t="s">
        <v>5</v>
      </c>
      <c r="P151" s="7" t="s">
        <v>6</v>
      </c>
      <c r="Q151" s="7" t="s">
        <v>7</v>
      </c>
      <c r="R151" s="7" t="s">
        <v>8</v>
      </c>
      <c r="S151" s="7" t="s">
        <v>11</v>
      </c>
    </row>
    <row r="152" spans="1:19" x14ac:dyDescent="0.25">
      <c r="A152" s="9" t="s">
        <v>2</v>
      </c>
      <c r="B152" s="9"/>
      <c r="C152" s="9"/>
      <c r="D152" s="9"/>
      <c r="E152" s="9" t="s">
        <v>12</v>
      </c>
      <c r="F152" s="9" t="s">
        <v>13</v>
      </c>
      <c r="G152" s="9" t="s">
        <v>14</v>
      </c>
      <c r="H152" s="9" t="s">
        <v>15</v>
      </c>
      <c r="I152" s="9" t="s">
        <v>16</v>
      </c>
      <c r="J152" s="9" t="s">
        <v>17</v>
      </c>
      <c r="L152" s="9" t="s">
        <v>2</v>
      </c>
      <c r="M152" s="9"/>
      <c r="N152" s="9"/>
      <c r="O152" s="9"/>
      <c r="P152" s="9" t="s">
        <v>12</v>
      </c>
      <c r="Q152" s="9" t="s">
        <v>13</v>
      </c>
      <c r="R152" s="9" t="s">
        <v>14</v>
      </c>
      <c r="S152" s="9" t="s">
        <v>17</v>
      </c>
    </row>
    <row r="153" spans="1:19" x14ac:dyDescent="0.25">
      <c r="A153" s="3">
        <v>21</v>
      </c>
      <c r="B153" s="4">
        <v>100</v>
      </c>
      <c r="C153" s="5">
        <v>1684.8</v>
      </c>
      <c r="D153" s="4">
        <f>C153*12/52</f>
        <v>388.79999999999995</v>
      </c>
      <c r="E153" s="4">
        <f t="shared" ref="E153:E159" si="46">D153*4</f>
        <v>1555.1999999999998</v>
      </c>
      <c r="F153" s="4">
        <f>C153/173.333</f>
        <v>9.7200186923436398</v>
      </c>
      <c r="G153" s="4">
        <f>C153/164.6667+0.01</f>
        <v>10.241576876199012</v>
      </c>
      <c r="H153" s="4">
        <f t="shared" ref="H153:H159" si="47">C153/162.5</f>
        <v>10.368</v>
      </c>
      <c r="I153" s="4">
        <f t="shared" ref="I153:I159" si="48">C153/160.3333</f>
        <v>10.508110292746421</v>
      </c>
      <c r="J153" s="4">
        <f>C153/156</f>
        <v>10.799999999999999</v>
      </c>
      <c r="L153" s="3">
        <v>21</v>
      </c>
      <c r="M153" s="4">
        <v>100</v>
      </c>
      <c r="N153" s="5">
        <v>1684.8</v>
      </c>
      <c r="O153" s="4">
        <f>N153*12/52</f>
        <v>388.79999999999995</v>
      </c>
      <c r="P153" s="4">
        <f t="shared" ref="P153:P159" si="49">O153*4</f>
        <v>1555.1999999999998</v>
      </c>
      <c r="Q153" s="4">
        <f>N153/173.333</f>
        <v>9.7200186923436398</v>
      </c>
      <c r="R153" s="4">
        <f>N153/164.6667+0.01</f>
        <v>10.241576876199012</v>
      </c>
      <c r="S153" s="4">
        <f>N153/156</f>
        <v>10.799999999999999</v>
      </c>
    </row>
    <row r="154" spans="1:19" x14ac:dyDescent="0.25">
      <c r="A154" s="3">
        <v>20</v>
      </c>
      <c r="B154" s="4">
        <v>80</v>
      </c>
      <c r="C154" s="5">
        <v>1347.85</v>
      </c>
      <c r="D154" s="4">
        <f>C154*12/52+0.01</f>
        <v>311.05230769230764</v>
      </c>
      <c r="E154" s="4">
        <f t="shared" si="46"/>
        <v>1244.2092307692305</v>
      </c>
      <c r="F154" s="4">
        <f>C154/173.333</f>
        <v>7.7760726462935503</v>
      </c>
      <c r="G154" s="4">
        <f>C154/164.6667</f>
        <v>8.185322229691856</v>
      </c>
      <c r="H154" s="4">
        <f t="shared" si="47"/>
        <v>8.2944615384615386</v>
      </c>
      <c r="I154" s="4">
        <f t="shared" si="48"/>
        <v>8.4065506042724731</v>
      </c>
      <c r="J154" s="4">
        <f>C154/156+0.01</f>
        <v>8.6500641025641016</v>
      </c>
      <c r="L154" s="15">
        <v>20</v>
      </c>
      <c r="M154" s="16">
        <v>61.5</v>
      </c>
      <c r="N154" s="16">
        <v>1036.1500000000001</v>
      </c>
      <c r="O154" s="16">
        <f>N154*12/52-0.01</f>
        <v>239.1015384615385</v>
      </c>
      <c r="P154" s="16">
        <f t="shared" si="49"/>
        <v>956.40615384615398</v>
      </c>
      <c r="Q154" s="16">
        <f>N154/173.333</f>
        <v>5.977799957307611</v>
      </c>
      <c r="R154" s="16">
        <f>N154/164.6667+0.01</f>
        <v>6.3024076331158643</v>
      </c>
      <c r="S154" s="16">
        <f>N154/156+0.01</f>
        <v>6.6519871794871799</v>
      </c>
    </row>
    <row r="155" spans="1:19" x14ac:dyDescent="0.25">
      <c r="A155" s="3">
        <v>19</v>
      </c>
      <c r="B155" s="4">
        <v>60</v>
      </c>
      <c r="C155" s="4">
        <v>1010.9</v>
      </c>
      <c r="D155" s="4">
        <f>C155*12/52+0.02</f>
        <v>233.30461538461537</v>
      </c>
      <c r="E155" s="4">
        <f t="shared" si="46"/>
        <v>933.2184615384615</v>
      </c>
      <c r="F155" s="4">
        <f>C155/173.333+0.01</f>
        <v>5.8421266002434615</v>
      </c>
      <c r="G155" s="4">
        <f>C155/164.6667</f>
        <v>6.1390675831847004</v>
      </c>
      <c r="H155" s="4">
        <f t="shared" si="47"/>
        <v>6.2209230769230768</v>
      </c>
      <c r="I155" s="4">
        <f t="shared" si="48"/>
        <v>6.3049909157985269</v>
      </c>
      <c r="J155" s="4">
        <f>C155/156+0.01</f>
        <v>6.4901282051282045</v>
      </c>
      <c r="L155" s="15">
        <v>19</v>
      </c>
      <c r="M155" s="16">
        <v>52.5</v>
      </c>
      <c r="N155" s="16">
        <v>884.5</v>
      </c>
      <c r="O155" s="16">
        <f>N155*12/52-0.02</f>
        <v>204.0953846153846</v>
      </c>
      <c r="P155" s="16">
        <f t="shared" si="49"/>
        <v>816.38153846153841</v>
      </c>
      <c r="Q155" s="16">
        <f>N155/173.333+0.01</f>
        <v>5.1128944286431315</v>
      </c>
      <c r="R155" s="16">
        <f>N155/164.6667+0.01</f>
        <v>5.3814564025391896</v>
      </c>
      <c r="S155" s="16">
        <f>N155/156</f>
        <v>5.6698717948717947</v>
      </c>
    </row>
    <row r="156" spans="1:19" x14ac:dyDescent="0.25">
      <c r="A156" s="3">
        <v>18</v>
      </c>
      <c r="B156" s="4">
        <v>50</v>
      </c>
      <c r="C156" s="4">
        <v>842.4</v>
      </c>
      <c r="D156" s="4">
        <f>C156*12/52</f>
        <v>194.39999999999998</v>
      </c>
      <c r="E156" s="4">
        <f t="shared" si="46"/>
        <v>777.59999999999991</v>
      </c>
      <c r="F156" s="4">
        <f>C156/173.333</f>
        <v>4.8600093461718199</v>
      </c>
      <c r="G156" s="4">
        <f>C156/164.6667</f>
        <v>5.1157884380995062</v>
      </c>
      <c r="H156" s="4">
        <f t="shared" si="47"/>
        <v>5.1840000000000002</v>
      </c>
      <c r="I156" s="4">
        <f t="shared" si="48"/>
        <v>5.2540551463732106</v>
      </c>
      <c r="J156" s="4">
        <f>C156/156</f>
        <v>5.3999999999999995</v>
      </c>
      <c r="L156" s="15">
        <v>18</v>
      </c>
      <c r="M156" s="16">
        <v>45.5</v>
      </c>
      <c r="N156" s="16">
        <v>766.6</v>
      </c>
      <c r="O156" s="16">
        <f>N156*12/52-0.01</f>
        <v>176.89769230769232</v>
      </c>
      <c r="P156" s="16">
        <f t="shared" si="49"/>
        <v>707.5907692307693</v>
      </c>
      <c r="Q156" s="16">
        <f>N156/173.333+0.01</f>
        <v>4.4327008128861785</v>
      </c>
      <c r="R156" s="16">
        <f>N156/164.6667</f>
        <v>4.6554646446427848</v>
      </c>
      <c r="S156" s="16">
        <f>N156/156+0.01</f>
        <v>4.9241025641025642</v>
      </c>
    </row>
    <row r="157" spans="1:19" x14ac:dyDescent="0.25">
      <c r="A157" s="3">
        <v>17</v>
      </c>
      <c r="B157" s="4">
        <v>39.5</v>
      </c>
      <c r="C157" s="4">
        <v>665.5</v>
      </c>
      <c r="D157" s="4">
        <f>C157*12/52+0.02</f>
        <v>153.59692307692308</v>
      </c>
      <c r="E157" s="4">
        <f t="shared" si="46"/>
        <v>614.3876923076923</v>
      </c>
      <c r="F157" s="4">
        <f>C157/173.333</f>
        <v>3.839430460443193</v>
      </c>
      <c r="G157" s="4">
        <f>C157/164.6667+0.01</f>
        <v>4.0514971575916681</v>
      </c>
      <c r="H157" s="4">
        <f t="shared" si="47"/>
        <v>4.0953846153846154</v>
      </c>
      <c r="I157" s="4">
        <f t="shared" si="48"/>
        <v>4.1507285136649719</v>
      </c>
      <c r="J157" s="4">
        <f>C157/156</f>
        <v>4.2660256410256414</v>
      </c>
      <c r="L157" s="3">
        <v>17</v>
      </c>
      <c r="M157" s="4">
        <v>39.5</v>
      </c>
      <c r="N157" s="4">
        <v>665.5</v>
      </c>
      <c r="O157" s="4">
        <f>N157*12/52+0.02</f>
        <v>153.59692307692308</v>
      </c>
      <c r="P157" s="4">
        <f t="shared" si="49"/>
        <v>614.3876923076923</v>
      </c>
      <c r="Q157" s="4">
        <f>N157/173.333</f>
        <v>3.839430460443193</v>
      </c>
      <c r="R157" s="4">
        <f>N157/164.6667+0.01</f>
        <v>4.0514971575916681</v>
      </c>
      <c r="S157" s="4">
        <f>N157/156</f>
        <v>4.2660256410256414</v>
      </c>
    </row>
    <row r="158" spans="1:19" x14ac:dyDescent="0.25">
      <c r="A158" s="3">
        <v>16</v>
      </c>
      <c r="B158" s="4">
        <v>34.5</v>
      </c>
      <c r="C158" s="4">
        <v>581.25</v>
      </c>
      <c r="D158" s="4">
        <f>C158*12/52+0.02</f>
        <v>134.1546153846154</v>
      </c>
      <c r="E158" s="4">
        <f t="shared" si="46"/>
        <v>536.61846153846159</v>
      </c>
      <c r="F158" s="4">
        <f>C158/173.333+0.01</f>
        <v>3.3633718334073719</v>
      </c>
      <c r="G158" s="4">
        <f>C158/164.6667+0.01</f>
        <v>3.5398575850490719</v>
      </c>
      <c r="H158" s="4">
        <f t="shared" si="47"/>
        <v>3.5769230769230771</v>
      </c>
      <c r="I158" s="4">
        <f t="shared" si="48"/>
        <v>3.6252606289523137</v>
      </c>
      <c r="J158" s="4">
        <f>C158/156</f>
        <v>3.7259615384615383</v>
      </c>
      <c r="L158" s="3">
        <v>16</v>
      </c>
      <c r="M158" s="4">
        <v>34.5</v>
      </c>
      <c r="N158" s="4">
        <v>581.25</v>
      </c>
      <c r="O158" s="4">
        <f>N158*12/52+0.02</f>
        <v>134.1546153846154</v>
      </c>
      <c r="P158" s="4">
        <f t="shared" si="49"/>
        <v>536.61846153846159</v>
      </c>
      <c r="Q158" s="4">
        <f>N158/173.333+0.01</f>
        <v>3.3633718334073719</v>
      </c>
      <c r="R158" s="4">
        <f>N158/164.6667+0.01</f>
        <v>3.5398575850490719</v>
      </c>
      <c r="S158" s="4">
        <f>N158/156</f>
        <v>3.7259615384615383</v>
      </c>
    </row>
    <row r="159" spans="1:19" x14ac:dyDescent="0.25">
      <c r="A159" s="3">
        <v>15</v>
      </c>
      <c r="B159" s="4">
        <v>30</v>
      </c>
      <c r="C159" s="4">
        <v>505.45</v>
      </c>
      <c r="D159" s="4">
        <f>C159*12/52+0.01</f>
        <v>116.65230769230769</v>
      </c>
      <c r="E159" s="4">
        <f t="shared" si="46"/>
        <v>466.60923076923075</v>
      </c>
      <c r="F159" s="4">
        <f>C159/173.333</f>
        <v>2.9160633001217309</v>
      </c>
      <c r="G159" s="4">
        <f>C159/164.6667</f>
        <v>3.0695337915923502</v>
      </c>
      <c r="H159" s="4">
        <f t="shared" si="47"/>
        <v>3.1104615384615384</v>
      </c>
      <c r="I159" s="4">
        <f t="shared" si="48"/>
        <v>3.1524954578992634</v>
      </c>
      <c r="J159" s="4">
        <f>C159/156+0.01</f>
        <v>3.2500641025641022</v>
      </c>
      <c r="L159" s="3">
        <v>15</v>
      </c>
      <c r="M159" s="4">
        <v>30</v>
      </c>
      <c r="N159" s="4">
        <v>505.45</v>
      </c>
      <c r="O159" s="4">
        <f>N159*12/52+0.01</f>
        <v>116.65230769230769</v>
      </c>
      <c r="P159" s="4">
        <f t="shared" si="49"/>
        <v>466.60923076923075</v>
      </c>
      <c r="Q159" s="4">
        <f>N159/173.333</f>
        <v>2.9160633001217309</v>
      </c>
      <c r="R159" s="4">
        <f>N159/164.6667</f>
        <v>3.0695337915923502</v>
      </c>
      <c r="S159" s="4">
        <f>N159/156+0.01</f>
        <v>3.2500641025641022</v>
      </c>
    </row>
    <row r="160" spans="1:19" x14ac:dyDescent="0.25">
      <c r="B160" s="10"/>
      <c r="C160" s="22" t="s">
        <v>29</v>
      </c>
      <c r="D160" s="22" t="s">
        <v>29</v>
      </c>
      <c r="E160" s="22" t="s">
        <v>29</v>
      </c>
      <c r="F160" s="22" t="s">
        <v>29</v>
      </c>
      <c r="G160" s="22" t="s">
        <v>29</v>
      </c>
      <c r="H160" s="21" t="s">
        <v>29</v>
      </c>
      <c r="I160" s="21" t="s">
        <v>29</v>
      </c>
      <c r="J160" s="22" t="s">
        <v>29</v>
      </c>
      <c r="M160" s="22" t="s">
        <v>29</v>
      </c>
      <c r="N160" s="22" t="s">
        <v>36</v>
      </c>
      <c r="O160" s="22" t="s">
        <v>29</v>
      </c>
      <c r="P160" s="22" t="s">
        <v>29</v>
      </c>
      <c r="Q160" s="22" t="s">
        <v>29</v>
      </c>
      <c r="R160" s="22" t="s">
        <v>29</v>
      </c>
      <c r="S160" s="22" t="s">
        <v>29</v>
      </c>
    </row>
    <row r="161" spans="1:19" x14ac:dyDescent="0.25">
      <c r="L161" s="13" t="s">
        <v>25</v>
      </c>
      <c r="M161" s="13" t="s">
        <v>26</v>
      </c>
      <c r="N161" s="14"/>
      <c r="O161" s="14"/>
      <c r="P161" s="14"/>
      <c r="Q161" s="14"/>
      <c r="R161" s="14"/>
      <c r="S161" s="14"/>
    </row>
    <row r="162" spans="1:19" ht="18.75" x14ac:dyDescent="0.3">
      <c r="A162" s="1"/>
      <c r="B162" s="2"/>
      <c r="C162" s="2"/>
      <c r="D162" s="2"/>
      <c r="E162" s="2"/>
      <c r="F162" s="2"/>
      <c r="G162" s="2"/>
      <c r="H162" s="2"/>
      <c r="I162" s="1"/>
      <c r="J162" s="6"/>
      <c r="M162" s="13" t="s">
        <v>27</v>
      </c>
      <c r="N162" s="14"/>
    </row>
    <row r="165" spans="1:19" ht="18.75" x14ac:dyDescent="0.3">
      <c r="A165" s="1" t="s">
        <v>34</v>
      </c>
      <c r="B165" s="2"/>
      <c r="C165" s="2"/>
      <c r="D165" s="2"/>
      <c r="E165" s="2"/>
      <c r="F165" s="2"/>
      <c r="G165" s="2"/>
      <c r="H165" s="2"/>
      <c r="I165" s="18" t="s">
        <v>18</v>
      </c>
      <c r="J165" s="20">
        <v>1.5959999999999998E-2</v>
      </c>
      <c r="L165" s="1" t="s">
        <v>34</v>
      </c>
      <c r="M165" s="2"/>
      <c r="N165" s="2"/>
      <c r="O165" s="2"/>
      <c r="P165" s="2"/>
      <c r="Q165" s="2"/>
      <c r="R165" s="2"/>
      <c r="S165" s="19"/>
    </row>
    <row r="166" spans="1:19" x14ac:dyDescent="0.25">
      <c r="L166" s="13" t="s">
        <v>24</v>
      </c>
      <c r="M166" s="14"/>
      <c r="N166" s="14"/>
      <c r="O166" s="14"/>
      <c r="P166" s="14"/>
      <c r="Q166" s="14"/>
    </row>
    <row r="167" spans="1:19" x14ac:dyDescent="0.25">
      <c r="A167" s="7" t="s">
        <v>1</v>
      </c>
      <c r="B167" s="7" t="s">
        <v>3</v>
      </c>
      <c r="C167" s="7" t="s">
        <v>4</v>
      </c>
      <c r="D167" s="7" t="s">
        <v>5</v>
      </c>
      <c r="E167" s="7" t="s">
        <v>6</v>
      </c>
      <c r="F167" s="7" t="s">
        <v>7</v>
      </c>
      <c r="G167" s="7" t="s">
        <v>8</v>
      </c>
      <c r="H167" s="7" t="s">
        <v>9</v>
      </c>
      <c r="I167" s="7" t="s">
        <v>10</v>
      </c>
      <c r="J167" s="7" t="s">
        <v>11</v>
      </c>
      <c r="L167" s="7" t="s">
        <v>1</v>
      </c>
      <c r="M167" s="7" t="s">
        <v>3</v>
      </c>
      <c r="N167" s="7" t="s">
        <v>4</v>
      </c>
      <c r="O167" s="7" t="s">
        <v>5</v>
      </c>
      <c r="P167" s="7" t="s">
        <v>6</v>
      </c>
      <c r="Q167" s="7" t="s">
        <v>7</v>
      </c>
      <c r="R167" s="7" t="s">
        <v>8</v>
      </c>
      <c r="S167" s="7" t="s">
        <v>11</v>
      </c>
    </row>
    <row r="168" spans="1:19" x14ac:dyDescent="0.25">
      <c r="A168" s="9" t="s">
        <v>2</v>
      </c>
      <c r="B168" s="9"/>
      <c r="C168" s="9"/>
      <c r="D168" s="9"/>
      <c r="E168" s="9" t="s">
        <v>12</v>
      </c>
      <c r="F168" s="9" t="s">
        <v>13</v>
      </c>
      <c r="G168" s="9" t="s">
        <v>14</v>
      </c>
      <c r="H168" s="9" t="s">
        <v>15</v>
      </c>
      <c r="I168" s="9" t="s">
        <v>16</v>
      </c>
      <c r="J168" s="9" t="s">
        <v>17</v>
      </c>
      <c r="L168" s="9" t="s">
        <v>2</v>
      </c>
      <c r="M168" s="9"/>
      <c r="N168" s="9"/>
      <c r="O168" s="9"/>
      <c r="P168" s="9" t="s">
        <v>12</v>
      </c>
      <c r="Q168" s="9" t="s">
        <v>13</v>
      </c>
      <c r="R168" s="9" t="s">
        <v>14</v>
      </c>
      <c r="S168" s="9" t="s">
        <v>17</v>
      </c>
    </row>
    <row r="169" spans="1:19" x14ac:dyDescent="0.25">
      <c r="A169" s="3">
        <v>21</v>
      </c>
      <c r="B169" s="4">
        <v>100</v>
      </c>
      <c r="C169" s="5">
        <v>1680</v>
      </c>
      <c r="D169" s="4">
        <f>C169*12/52+0.01</f>
        <v>387.70230769230767</v>
      </c>
      <c r="E169" s="4">
        <f t="shared" ref="E169:E175" si="50">D169*4</f>
        <v>1550.8092307692307</v>
      </c>
      <c r="F169" s="4">
        <f>C169/173.333+0.01</f>
        <v>9.7023263313967902</v>
      </c>
      <c r="G169" s="4">
        <f>C169/164.6667+0.01</f>
        <v>10.212427084528931</v>
      </c>
      <c r="H169" s="4">
        <f t="shared" ref="H169:H175" si="51">C169/162.5</f>
        <v>10.338461538461539</v>
      </c>
      <c r="I169" s="4">
        <f t="shared" ref="I169:I175" si="52">C169/160.3333</f>
        <v>10.478172656584752</v>
      </c>
      <c r="J169" s="4">
        <f>C169/156</f>
        <v>10.76923076923077</v>
      </c>
      <c r="L169" s="3">
        <v>21</v>
      </c>
      <c r="M169" s="4">
        <v>100</v>
      </c>
      <c r="N169" s="5">
        <v>1680</v>
      </c>
      <c r="O169" s="4">
        <f>N169*12/52+0.01</f>
        <v>387.70230769230767</v>
      </c>
      <c r="P169" s="4">
        <f t="shared" ref="P169:P175" si="53">O169*4</f>
        <v>1550.8092307692307</v>
      </c>
      <c r="Q169" s="4">
        <f>N169/173.333+0.01</f>
        <v>9.7023263313967902</v>
      </c>
      <c r="R169" s="4">
        <f>N169/164.6667+0.01</f>
        <v>10.212427084528931</v>
      </c>
      <c r="S169" s="4">
        <f>N169/156</f>
        <v>10.76923076923077</v>
      </c>
    </row>
    <row r="170" spans="1:19" x14ac:dyDescent="0.25">
      <c r="A170" s="3">
        <v>20</v>
      </c>
      <c r="B170" s="4">
        <v>80</v>
      </c>
      <c r="C170" s="5">
        <v>1344</v>
      </c>
      <c r="D170" s="4">
        <f>C170*12/52</f>
        <v>310.15384615384613</v>
      </c>
      <c r="E170" s="4">
        <f t="shared" si="50"/>
        <v>1240.6153846153845</v>
      </c>
      <c r="F170" s="4">
        <f>C170/173.333+0.01</f>
        <v>7.7638610651174327</v>
      </c>
      <c r="G170" s="4">
        <f>C170/164.6667+0.01</f>
        <v>8.1719416676231447</v>
      </c>
      <c r="H170" s="4">
        <f t="shared" si="51"/>
        <v>8.2707692307692309</v>
      </c>
      <c r="I170" s="4">
        <f t="shared" si="52"/>
        <v>8.3825381252678017</v>
      </c>
      <c r="J170" s="4">
        <f>C170/156</f>
        <v>8.615384615384615</v>
      </c>
      <c r="L170" s="15">
        <v>20</v>
      </c>
      <c r="M170" s="16">
        <v>61.5</v>
      </c>
      <c r="N170" s="16">
        <v>1033.2</v>
      </c>
      <c r="O170" s="16">
        <f>N170*12/52+0.02</f>
        <v>238.45076923076928</v>
      </c>
      <c r="P170" s="16">
        <f t="shared" si="53"/>
        <v>953.80307692307713</v>
      </c>
      <c r="Q170" s="16">
        <f>N170/173.333+0.01</f>
        <v>5.9707806938090267</v>
      </c>
      <c r="R170" s="16">
        <f>N170/164.6667+0.01</f>
        <v>6.2844926569852921</v>
      </c>
      <c r="S170" s="16">
        <f>N170/156+0.01</f>
        <v>6.6330769230769233</v>
      </c>
    </row>
    <row r="171" spans="1:19" x14ac:dyDescent="0.25">
      <c r="A171" s="3">
        <v>19</v>
      </c>
      <c r="B171" s="4">
        <v>60</v>
      </c>
      <c r="C171" s="4">
        <v>1008</v>
      </c>
      <c r="D171" s="4">
        <f>C171*12/52-0.02</f>
        <v>232.5953846153846</v>
      </c>
      <c r="E171" s="4">
        <f t="shared" si="50"/>
        <v>930.38153846153841</v>
      </c>
      <c r="F171" s="4">
        <f>C171/173.333</f>
        <v>5.8153957988380744</v>
      </c>
      <c r="G171" s="4">
        <f>C171/164.6667+0.01</f>
        <v>6.131456250717358</v>
      </c>
      <c r="H171" s="4">
        <f t="shared" si="51"/>
        <v>6.2030769230769227</v>
      </c>
      <c r="I171" s="4">
        <f t="shared" si="52"/>
        <v>6.2869035939508509</v>
      </c>
      <c r="J171" s="4">
        <f>C171/156+0.01</f>
        <v>6.4715384615384615</v>
      </c>
      <c r="L171" s="15">
        <v>19</v>
      </c>
      <c r="M171" s="16">
        <v>52.5</v>
      </c>
      <c r="N171" s="16">
        <v>882</v>
      </c>
      <c r="O171" s="16">
        <f>N171*12/52+0.01</f>
        <v>203.54846153846154</v>
      </c>
      <c r="P171" s="16">
        <f t="shared" si="53"/>
        <v>814.19384615384615</v>
      </c>
      <c r="Q171" s="16">
        <f>N171/173.333</f>
        <v>5.088471323983315</v>
      </c>
      <c r="R171" s="16">
        <f>N171/164.6667</f>
        <v>5.3562742193776884</v>
      </c>
      <c r="S171" s="16">
        <f>N171/156+0.01</f>
        <v>5.663846153846154</v>
      </c>
    </row>
    <row r="172" spans="1:19" x14ac:dyDescent="0.25">
      <c r="A172" s="3">
        <v>18</v>
      </c>
      <c r="B172" s="4">
        <v>50</v>
      </c>
      <c r="C172" s="4">
        <v>840</v>
      </c>
      <c r="D172" s="4">
        <f>C172*12/52</f>
        <v>193.84615384615384</v>
      </c>
      <c r="E172" s="4">
        <f t="shared" si="50"/>
        <v>775.38461538461536</v>
      </c>
      <c r="F172" s="4">
        <f>C172/173.333</f>
        <v>4.8461631656983952</v>
      </c>
      <c r="G172" s="4">
        <f>C172/164.6667+0.01</f>
        <v>5.1112135422644656</v>
      </c>
      <c r="H172" s="4">
        <f t="shared" si="51"/>
        <v>5.1692307692307695</v>
      </c>
      <c r="I172" s="4">
        <f t="shared" si="52"/>
        <v>5.2390863282923759</v>
      </c>
      <c r="J172" s="4">
        <f>C172/156+0.01</f>
        <v>5.3946153846153848</v>
      </c>
      <c r="L172" s="15">
        <v>18</v>
      </c>
      <c r="M172" s="16">
        <v>45.5</v>
      </c>
      <c r="N172" s="16">
        <v>764.4</v>
      </c>
      <c r="O172" s="16">
        <f>N172*12/52</f>
        <v>176.39999999999998</v>
      </c>
      <c r="P172" s="16">
        <f t="shared" si="53"/>
        <v>705.59999999999991</v>
      </c>
      <c r="Q172" s="16">
        <f>N172/173.333</f>
        <v>4.4100084807855398</v>
      </c>
      <c r="R172" s="16">
        <f>N172/164.6667+0.01</f>
        <v>4.6521043234606632</v>
      </c>
      <c r="S172" s="16">
        <f>N172/156</f>
        <v>4.8999999999999995</v>
      </c>
    </row>
    <row r="173" spans="1:19" x14ac:dyDescent="0.25">
      <c r="A173" s="3">
        <v>17</v>
      </c>
      <c r="B173" s="4">
        <v>39.5</v>
      </c>
      <c r="C173" s="4">
        <v>663.6</v>
      </c>
      <c r="D173" s="4">
        <f>C173*12/52+0.01</f>
        <v>153.14846153846153</v>
      </c>
      <c r="E173" s="4">
        <f t="shared" si="50"/>
        <v>612.59384615384613</v>
      </c>
      <c r="F173" s="4">
        <f>C173/173.333</f>
        <v>3.8284689009017328</v>
      </c>
      <c r="G173" s="4">
        <f>C173/164.6667+0.01</f>
        <v>4.0399586983889275</v>
      </c>
      <c r="H173" s="4">
        <f t="shared" si="51"/>
        <v>4.0836923076923082</v>
      </c>
      <c r="I173" s="4">
        <f t="shared" si="52"/>
        <v>4.1388781993509767</v>
      </c>
      <c r="J173" s="4">
        <f>C173/156+0.01</f>
        <v>4.2638461538461536</v>
      </c>
      <c r="L173" s="3">
        <v>17</v>
      </c>
      <c r="M173" s="4">
        <v>39.5</v>
      </c>
      <c r="N173" s="4">
        <v>663.6</v>
      </c>
      <c r="O173" s="4">
        <f>N173*12/52+0.01</f>
        <v>153.14846153846153</v>
      </c>
      <c r="P173" s="4">
        <f t="shared" si="53"/>
        <v>612.59384615384613</v>
      </c>
      <c r="Q173" s="4">
        <f>N173/173.333</f>
        <v>3.8284689009017328</v>
      </c>
      <c r="R173" s="4">
        <f>N173/164.6667+0.01</f>
        <v>4.0399586983889275</v>
      </c>
      <c r="S173" s="4">
        <f>N173/156+0.01</f>
        <v>4.2638461538461536</v>
      </c>
    </row>
    <row r="174" spans="1:19" x14ac:dyDescent="0.25">
      <c r="A174" s="3">
        <v>16</v>
      </c>
      <c r="B174" s="4">
        <v>34.5</v>
      </c>
      <c r="C174" s="4">
        <v>579.6</v>
      </c>
      <c r="D174" s="4">
        <f>C174*12/52</f>
        <v>133.75384615384615</v>
      </c>
      <c r="E174" s="4">
        <f t="shared" si="50"/>
        <v>535.01538461538462</v>
      </c>
      <c r="F174" s="4">
        <f>C174/173.333+0.01</f>
        <v>3.3538525843318929</v>
      </c>
      <c r="G174" s="4">
        <f>C174/164.6667</f>
        <v>3.5198373441624811</v>
      </c>
      <c r="H174" s="4">
        <f t="shared" si="51"/>
        <v>3.5667692307692307</v>
      </c>
      <c r="I174" s="4">
        <f t="shared" si="52"/>
        <v>3.6149695665217392</v>
      </c>
      <c r="J174" s="4">
        <f>C174/156</f>
        <v>3.7153846153846155</v>
      </c>
      <c r="L174" s="3">
        <v>16</v>
      </c>
      <c r="M174" s="4">
        <v>34.5</v>
      </c>
      <c r="N174" s="4">
        <v>579.6</v>
      </c>
      <c r="O174" s="4">
        <f>N174*12/52</f>
        <v>133.75384615384615</v>
      </c>
      <c r="P174" s="4">
        <f t="shared" si="53"/>
        <v>535.01538461538462</v>
      </c>
      <c r="Q174" s="4">
        <f>N174/173.333+0.01</f>
        <v>3.3538525843318929</v>
      </c>
      <c r="R174" s="4">
        <f>N174/164.6667</f>
        <v>3.5198373441624811</v>
      </c>
      <c r="S174" s="4">
        <f>N174/156</f>
        <v>3.7153846153846155</v>
      </c>
    </row>
    <row r="175" spans="1:19" x14ac:dyDescent="0.25">
      <c r="A175" s="3">
        <v>15</v>
      </c>
      <c r="B175" s="4">
        <v>30</v>
      </c>
      <c r="C175" s="4">
        <v>504</v>
      </c>
      <c r="D175" s="4">
        <f>C175*12/52-0.01</f>
        <v>116.2976923076923</v>
      </c>
      <c r="E175" s="4">
        <f t="shared" si="50"/>
        <v>465.19076923076921</v>
      </c>
      <c r="F175" s="4">
        <f>C175/173.333</f>
        <v>2.9076978994190372</v>
      </c>
      <c r="G175" s="4">
        <f>C175/164.6667+0.01</f>
        <v>3.0707281253586789</v>
      </c>
      <c r="H175" s="4">
        <f t="shared" si="51"/>
        <v>3.1015384615384614</v>
      </c>
      <c r="I175" s="4">
        <f t="shared" si="52"/>
        <v>3.1434517969754254</v>
      </c>
      <c r="J175" s="4">
        <f>C175/156+0.01</f>
        <v>3.2407692307692306</v>
      </c>
      <c r="L175" s="3">
        <v>15</v>
      </c>
      <c r="M175" s="4">
        <v>30</v>
      </c>
      <c r="N175" s="4">
        <v>504</v>
      </c>
      <c r="O175" s="4">
        <f>N175*12/52-0.01</f>
        <v>116.2976923076923</v>
      </c>
      <c r="P175" s="4">
        <f t="shared" si="53"/>
        <v>465.19076923076921</v>
      </c>
      <c r="Q175" s="4">
        <f>N175/173.333</f>
        <v>2.9076978994190372</v>
      </c>
      <c r="R175" s="4">
        <f>N175/164.6667+0.01</f>
        <v>3.0707281253586789</v>
      </c>
      <c r="S175" s="4">
        <f>N175/156+0.01</f>
        <v>3.2407692307692306</v>
      </c>
    </row>
    <row r="176" spans="1:19" x14ac:dyDescent="0.25">
      <c r="B176" s="10" t="s">
        <v>29</v>
      </c>
      <c r="C176" s="22" t="s">
        <v>29</v>
      </c>
      <c r="D176" s="22" t="s">
        <v>29</v>
      </c>
      <c r="E176" s="22" t="s">
        <v>29</v>
      </c>
      <c r="F176" s="22" t="s">
        <v>29</v>
      </c>
      <c r="G176" s="22" t="s">
        <v>29</v>
      </c>
      <c r="H176" s="21" t="s">
        <v>29</v>
      </c>
      <c r="I176" s="21" t="s">
        <v>29</v>
      </c>
      <c r="J176" s="22" t="s">
        <v>29</v>
      </c>
      <c r="M176" s="22" t="s">
        <v>29</v>
      </c>
      <c r="N176" s="22" t="s">
        <v>29</v>
      </c>
      <c r="O176" s="22" t="s">
        <v>29</v>
      </c>
      <c r="P176" s="22" t="s">
        <v>29</v>
      </c>
      <c r="Q176" s="22" t="s">
        <v>29</v>
      </c>
      <c r="R176" s="22" t="s">
        <v>29</v>
      </c>
      <c r="S176" s="22" t="s">
        <v>29</v>
      </c>
    </row>
    <row r="177" spans="1:19" x14ac:dyDescent="0.25">
      <c r="L177" s="13" t="s">
        <v>25</v>
      </c>
      <c r="M177" s="13" t="s">
        <v>26</v>
      </c>
      <c r="N177" s="14"/>
      <c r="O177" s="14"/>
      <c r="P177" s="14"/>
      <c r="Q177" s="14"/>
      <c r="R177" s="14"/>
      <c r="S177" s="14"/>
    </row>
    <row r="178" spans="1:19" ht="18.75" x14ac:dyDescent="0.3">
      <c r="A178" s="1"/>
      <c r="B178" s="2"/>
      <c r="C178" s="2"/>
      <c r="D178" s="2"/>
      <c r="E178" s="2"/>
      <c r="F178" s="2"/>
      <c r="G178" s="2"/>
      <c r="H178" s="2"/>
      <c r="I178" s="1"/>
      <c r="J178" s="6"/>
      <c r="M178" s="13" t="s">
        <v>27</v>
      </c>
      <c r="N178" s="14"/>
    </row>
    <row r="180" spans="1:19" ht="18.75" x14ac:dyDescent="0.3">
      <c r="A180" s="1" t="s">
        <v>33</v>
      </c>
      <c r="B180" s="2"/>
      <c r="C180" s="2"/>
      <c r="D180" s="2"/>
      <c r="E180" s="2"/>
      <c r="F180" s="2"/>
      <c r="G180" s="2"/>
      <c r="H180" s="2"/>
      <c r="I180" s="18" t="s">
        <v>18</v>
      </c>
      <c r="J180" s="20">
        <v>1.0109999999999999E-2</v>
      </c>
      <c r="L180" s="1" t="s">
        <v>33</v>
      </c>
      <c r="M180" s="2"/>
      <c r="N180" s="2"/>
      <c r="O180" s="2"/>
      <c r="P180" s="2"/>
      <c r="Q180" s="2"/>
      <c r="R180" s="2"/>
      <c r="S180" s="19"/>
    </row>
    <row r="181" spans="1:19" x14ac:dyDescent="0.25">
      <c r="L181" s="13" t="s">
        <v>24</v>
      </c>
      <c r="M181" s="14"/>
      <c r="N181" s="14"/>
      <c r="O181" s="14"/>
      <c r="P181" s="14"/>
      <c r="Q181" s="14"/>
    </row>
    <row r="182" spans="1:19" x14ac:dyDescent="0.25">
      <c r="A182" s="7" t="s">
        <v>1</v>
      </c>
      <c r="B182" s="7" t="s">
        <v>3</v>
      </c>
      <c r="C182" s="7" t="s">
        <v>4</v>
      </c>
      <c r="D182" s="7" t="s">
        <v>5</v>
      </c>
      <c r="E182" s="7" t="s">
        <v>6</v>
      </c>
      <c r="F182" s="7" t="s">
        <v>7</v>
      </c>
      <c r="G182" s="7" t="s">
        <v>8</v>
      </c>
      <c r="H182" s="7" t="s">
        <v>9</v>
      </c>
      <c r="I182" s="7" t="s">
        <v>10</v>
      </c>
      <c r="J182" s="7" t="s">
        <v>11</v>
      </c>
      <c r="L182" s="7" t="s">
        <v>1</v>
      </c>
      <c r="M182" s="7" t="s">
        <v>3</v>
      </c>
      <c r="N182" s="7" t="s">
        <v>4</v>
      </c>
      <c r="O182" s="7" t="s">
        <v>5</v>
      </c>
      <c r="P182" s="7" t="s">
        <v>6</v>
      </c>
      <c r="Q182" s="7" t="s">
        <v>7</v>
      </c>
      <c r="R182" s="7" t="s">
        <v>8</v>
      </c>
      <c r="S182" s="7" t="s">
        <v>11</v>
      </c>
    </row>
    <row r="183" spans="1:19" x14ac:dyDescent="0.25">
      <c r="A183" s="9" t="s">
        <v>2</v>
      </c>
      <c r="B183" s="9"/>
      <c r="C183" s="9"/>
      <c r="D183" s="9"/>
      <c r="E183" s="9" t="s">
        <v>12</v>
      </c>
      <c r="F183" s="9" t="s">
        <v>13</v>
      </c>
      <c r="G183" s="9" t="s">
        <v>14</v>
      </c>
      <c r="H183" s="9" t="s">
        <v>15</v>
      </c>
      <c r="I183" s="9" t="s">
        <v>16</v>
      </c>
      <c r="J183" s="9" t="s">
        <v>17</v>
      </c>
      <c r="L183" s="9" t="s">
        <v>2</v>
      </c>
      <c r="M183" s="9"/>
      <c r="N183" s="9"/>
      <c r="O183" s="9"/>
      <c r="P183" s="9" t="s">
        <v>12</v>
      </c>
      <c r="Q183" s="9" t="s">
        <v>13</v>
      </c>
      <c r="R183" s="9" t="s">
        <v>14</v>
      </c>
      <c r="S183" s="9" t="s">
        <v>17</v>
      </c>
    </row>
    <row r="184" spans="1:19" x14ac:dyDescent="0.25">
      <c r="A184" s="3">
        <v>21</v>
      </c>
      <c r="B184" s="4">
        <v>100</v>
      </c>
      <c r="C184" s="5">
        <v>1653.6</v>
      </c>
      <c r="D184" s="4">
        <f t="shared" ref="D184" si="54">C184*12/52</f>
        <v>381.59999999999997</v>
      </c>
      <c r="E184" s="4">
        <f t="shared" ref="E184:E190" si="55">D184*4</f>
        <v>1526.3999999999999</v>
      </c>
      <c r="F184" s="4">
        <f>C184/173.333</f>
        <v>9.540018346189127</v>
      </c>
      <c r="G184" s="4">
        <f>C184/164.6667+0.01</f>
        <v>10.052103230343475</v>
      </c>
      <c r="H184" s="4">
        <f t="shared" ref="H184:H190" si="56">C184/162.5</f>
        <v>10.176</v>
      </c>
      <c r="I184" s="4">
        <f t="shared" ref="I184:I190" si="57">C184/160.3333</f>
        <v>10.313515657695563</v>
      </c>
      <c r="J184" s="4">
        <f>C184/156</f>
        <v>10.6</v>
      </c>
      <c r="L184" s="3">
        <v>21</v>
      </c>
      <c r="M184" s="4">
        <v>100</v>
      </c>
      <c r="N184" s="5">
        <v>1653.6</v>
      </c>
      <c r="O184" s="4">
        <f t="shared" ref="O184" si="58">N184*12/52</f>
        <v>381.59999999999997</v>
      </c>
      <c r="P184" s="4">
        <f t="shared" ref="P184:P190" si="59">O184*4</f>
        <v>1526.3999999999999</v>
      </c>
      <c r="Q184" s="4">
        <f>N184/173.333</f>
        <v>9.540018346189127</v>
      </c>
      <c r="R184" s="4">
        <f>N184/164.6667+0.01</f>
        <v>10.052103230343475</v>
      </c>
      <c r="S184" s="4">
        <f>N184/156</f>
        <v>10.6</v>
      </c>
    </row>
    <row r="185" spans="1:19" x14ac:dyDescent="0.25">
      <c r="A185" s="3">
        <v>20</v>
      </c>
      <c r="B185" s="4">
        <v>80</v>
      </c>
      <c r="C185" s="5">
        <v>1322.9</v>
      </c>
      <c r="D185" s="4">
        <f>C185*12/52+0.02</f>
        <v>305.30461538461537</v>
      </c>
      <c r="E185" s="4">
        <f t="shared" si="55"/>
        <v>1221.2184615384615</v>
      </c>
      <c r="F185" s="4">
        <f>C185/173.333</f>
        <v>7.6321300617885806</v>
      </c>
      <c r="G185" s="4">
        <f>C185/164.6667+0.01</f>
        <v>8.0438040417400725</v>
      </c>
      <c r="H185" s="4">
        <f t="shared" si="56"/>
        <v>8.1409230769230767</v>
      </c>
      <c r="I185" s="4">
        <f t="shared" si="57"/>
        <v>8.2509372663071243</v>
      </c>
      <c r="J185" s="4">
        <f>C185/156+0.01</f>
        <v>8.4901282051282063</v>
      </c>
      <c r="L185" s="15">
        <v>20</v>
      </c>
      <c r="M185" s="16">
        <v>61.5</v>
      </c>
      <c r="N185" s="16">
        <v>1016.95</v>
      </c>
      <c r="O185" s="16">
        <f>N185*12/52+0.02</f>
        <v>234.70076923076928</v>
      </c>
      <c r="P185" s="16">
        <f t="shared" si="59"/>
        <v>938.80307692307713</v>
      </c>
      <c r="Q185" s="16">
        <f>N185/173.333</f>
        <v>5.867030513520219</v>
      </c>
      <c r="R185" s="16">
        <f>N185/164.6667</f>
        <v>6.1758084664355337</v>
      </c>
      <c r="S185" s="16">
        <f>N185/156</f>
        <v>6.5189102564102566</v>
      </c>
    </row>
    <row r="186" spans="1:19" x14ac:dyDescent="0.25">
      <c r="A186" s="3">
        <v>19</v>
      </c>
      <c r="B186" s="4">
        <v>60</v>
      </c>
      <c r="C186" s="4">
        <v>992.15</v>
      </c>
      <c r="D186" s="4">
        <f>C186*12/52-0.01</f>
        <v>228.94769230769231</v>
      </c>
      <c r="E186" s="4">
        <f t="shared" si="55"/>
        <v>915.79076923076923</v>
      </c>
      <c r="F186" s="4">
        <f>C186/173.333+0.01</f>
        <v>5.733953315294837</v>
      </c>
      <c r="G186" s="4">
        <f>C186/164.6667</f>
        <v>6.0252012094734395</v>
      </c>
      <c r="H186" s="4">
        <f t="shared" si="56"/>
        <v>6.1055384615384618</v>
      </c>
      <c r="I186" s="4">
        <f t="shared" si="57"/>
        <v>6.1880470245420005</v>
      </c>
      <c r="J186" s="4">
        <f>C186/156</f>
        <v>6.3599358974358973</v>
      </c>
      <c r="L186" s="15">
        <v>19</v>
      </c>
      <c r="M186" s="16">
        <v>52.5</v>
      </c>
      <c r="N186" s="16">
        <v>868.15</v>
      </c>
      <c r="O186" s="16">
        <f>N186*12/52+0.01</f>
        <v>200.35230769230768</v>
      </c>
      <c r="P186" s="16">
        <f t="shared" si="59"/>
        <v>801.4092307692307</v>
      </c>
      <c r="Q186" s="16">
        <f>N186/173.333</f>
        <v>5.0085673241679309</v>
      </c>
      <c r="R186" s="16">
        <f>N186/164.6667+0.01</f>
        <v>5.2821649246629709</v>
      </c>
      <c r="S186" s="16">
        <f>N186/156</f>
        <v>5.5650641025641026</v>
      </c>
    </row>
    <row r="187" spans="1:19" x14ac:dyDescent="0.25">
      <c r="A187" s="3">
        <v>18</v>
      </c>
      <c r="B187" s="4">
        <v>50</v>
      </c>
      <c r="C187" s="4">
        <v>826.8</v>
      </c>
      <c r="D187" s="4">
        <f>C187*12/52</f>
        <v>190.79999999999998</v>
      </c>
      <c r="E187" s="4">
        <f t="shared" si="55"/>
        <v>763.19999999999993</v>
      </c>
      <c r="F187" s="4">
        <f>C187/173.333</f>
        <v>4.7700091730945635</v>
      </c>
      <c r="G187" s="4">
        <f>C187/164.6667+0.01</f>
        <v>5.0310516151717373</v>
      </c>
      <c r="H187" s="4">
        <f t="shared" si="56"/>
        <v>5.0880000000000001</v>
      </c>
      <c r="I187" s="4">
        <f t="shared" si="57"/>
        <v>5.1567578288477813</v>
      </c>
      <c r="J187" s="4">
        <f>C187/156</f>
        <v>5.3</v>
      </c>
      <c r="L187" s="15">
        <v>18</v>
      </c>
      <c r="M187" s="16">
        <v>45.5</v>
      </c>
      <c r="N187" s="16">
        <v>752.4</v>
      </c>
      <c r="O187" s="16">
        <f>N187*12/52+0.02</f>
        <v>173.65076923076921</v>
      </c>
      <c r="P187" s="16">
        <f t="shared" si="59"/>
        <v>694.60307692307686</v>
      </c>
      <c r="Q187" s="16">
        <f t="shared" ref="Q187" si="60">N187/173.333+0.01</f>
        <v>4.3507775784184197</v>
      </c>
      <c r="R187" s="16">
        <f>N187/164.6667</f>
        <v>4.5692298442854566</v>
      </c>
      <c r="S187" s="16">
        <f>N187/156+0.01</f>
        <v>4.8330769230769226</v>
      </c>
    </row>
    <row r="188" spans="1:19" x14ac:dyDescent="0.25">
      <c r="A188" s="3">
        <v>17</v>
      </c>
      <c r="B188" s="4">
        <v>39.5</v>
      </c>
      <c r="C188" s="4">
        <v>653.15</v>
      </c>
      <c r="D188" s="4">
        <f>C188*12/52+0.02</f>
        <v>150.74692307692308</v>
      </c>
      <c r="E188" s="4">
        <f t="shared" si="55"/>
        <v>602.98769230769233</v>
      </c>
      <c r="F188" s="4">
        <f>C188/173.333</f>
        <v>3.7681803234236986</v>
      </c>
      <c r="G188" s="4">
        <f>C188/164.6667</f>
        <v>3.9664971727738516</v>
      </c>
      <c r="H188" s="4">
        <f t="shared" si="56"/>
        <v>4.0193846153846149</v>
      </c>
      <c r="I188" s="4">
        <f t="shared" si="57"/>
        <v>4.0737014706240062</v>
      </c>
      <c r="J188" s="4">
        <f>C188/156</f>
        <v>4.1868589743589739</v>
      </c>
      <c r="L188" s="3">
        <v>17</v>
      </c>
      <c r="M188" s="4">
        <v>39.5</v>
      </c>
      <c r="N188" s="4">
        <v>653.15</v>
      </c>
      <c r="O188" s="4">
        <f>N188*12/52+0.02</f>
        <v>150.74692307692308</v>
      </c>
      <c r="P188" s="4">
        <f t="shared" si="59"/>
        <v>602.98769230769233</v>
      </c>
      <c r="Q188" s="4">
        <f>N188/173.333</f>
        <v>3.7681803234236986</v>
      </c>
      <c r="R188" s="4">
        <f>N188/164.6667</f>
        <v>3.9664971727738516</v>
      </c>
      <c r="S188" s="4">
        <f>N188/156</f>
        <v>4.1868589743589739</v>
      </c>
    </row>
    <row r="189" spans="1:19" x14ac:dyDescent="0.25">
      <c r="A189" s="3">
        <v>16</v>
      </c>
      <c r="B189" s="4">
        <v>34.5</v>
      </c>
      <c r="C189" s="4">
        <v>570.5</v>
      </c>
      <c r="D189" s="4">
        <f>C189*12/52</f>
        <v>131.65384615384616</v>
      </c>
      <c r="E189" s="4">
        <f t="shared" si="55"/>
        <v>526.61538461538464</v>
      </c>
      <c r="F189" s="4">
        <f>C189/173.333+0.01</f>
        <v>3.30135248337016</v>
      </c>
      <c r="G189" s="4">
        <f>C189/164.6667+0.01</f>
        <v>3.4745741974546158</v>
      </c>
      <c r="H189" s="4">
        <f t="shared" si="56"/>
        <v>3.5107692307692306</v>
      </c>
      <c r="I189" s="4">
        <f t="shared" si="57"/>
        <v>3.5582127979652385</v>
      </c>
      <c r="J189" s="4">
        <f>C189/156</f>
        <v>3.6570512820512819</v>
      </c>
      <c r="L189" s="3">
        <v>16</v>
      </c>
      <c r="M189" s="4">
        <v>34.5</v>
      </c>
      <c r="N189" s="4">
        <v>570.5</v>
      </c>
      <c r="O189" s="4">
        <f>N189*12/52</f>
        <v>131.65384615384616</v>
      </c>
      <c r="P189" s="4">
        <f t="shared" si="59"/>
        <v>526.61538461538464</v>
      </c>
      <c r="Q189" s="4">
        <f>N189/173.333+0.01</f>
        <v>3.30135248337016</v>
      </c>
      <c r="R189" s="4">
        <f>N189/164.6667+0.01</f>
        <v>3.4745741974546158</v>
      </c>
      <c r="S189" s="4">
        <f>N189/156</f>
        <v>3.6570512820512819</v>
      </c>
    </row>
    <row r="190" spans="1:19" x14ac:dyDescent="0.25">
      <c r="A190" s="3">
        <v>15</v>
      </c>
      <c r="B190" s="4">
        <v>30</v>
      </c>
      <c r="C190" s="4">
        <v>496.1</v>
      </c>
      <c r="D190" s="4">
        <f>C190*12/52+0.02</f>
        <v>114.50461538461539</v>
      </c>
      <c r="E190" s="4">
        <f t="shared" si="55"/>
        <v>458.01846153846157</v>
      </c>
      <c r="F190" s="4">
        <f>C190/173.333+0.01</f>
        <v>2.8721208886940168</v>
      </c>
      <c r="G190" s="4">
        <f>C190/164.6667+0.01</f>
        <v>3.022752426568335</v>
      </c>
      <c r="H190" s="4">
        <f t="shared" si="56"/>
        <v>3.0529230769230771</v>
      </c>
      <c r="I190" s="4">
        <f t="shared" si="57"/>
        <v>3.0941794374593425</v>
      </c>
      <c r="J190" s="4">
        <f>C190/156+0.01</f>
        <v>3.1901282051282052</v>
      </c>
      <c r="L190" s="3">
        <v>15</v>
      </c>
      <c r="M190" s="4">
        <v>30</v>
      </c>
      <c r="N190" s="4">
        <v>496.1</v>
      </c>
      <c r="O190" s="4">
        <f>N190*12/52+0.02</f>
        <v>114.50461538461539</v>
      </c>
      <c r="P190" s="4">
        <f t="shared" si="59"/>
        <v>458.01846153846157</v>
      </c>
      <c r="Q190" s="4">
        <f>N190/173.333+0.01</f>
        <v>2.8721208886940168</v>
      </c>
      <c r="R190" s="4">
        <f>N190/164.6667+0.01</f>
        <v>3.022752426568335</v>
      </c>
      <c r="S190" s="4">
        <f>N190/156+0.01</f>
        <v>3.1901282051282052</v>
      </c>
    </row>
    <row r="191" spans="1:19" x14ac:dyDescent="0.25">
      <c r="B191" s="10" t="s">
        <v>29</v>
      </c>
      <c r="C191" s="21" t="s">
        <v>29</v>
      </c>
      <c r="D191" s="21" t="s">
        <v>29</v>
      </c>
      <c r="E191" s="21" t="s">
        <v>29</v>
      </c>
      <c r="F191" s="21" t="s">
        <v>29</v>
      </c>
      <c r="G191" s="21" t="s">
        <v>29</v>
      </c>
      <c r="H191" s="21" t="s">
        <v>29</v>
      </c>
      <c r="I191" s="21" t="s">
        <v>29</v>
      </c>
      <c r="J191" s="21" t="s">
        <v>29</v>
      </c>
      <c r="M191" s="21" t="s">
        <v>29</v>
      </c>
      <c r="N191" s="21" t="s">
        <v>29</v>
      </c>
      <c r="O191" s="21" t="s">
        <v>29</v>
      </c>
      <c r="P191" s="21" t="s">
        <v>29</v>
      </c>
      <c r="Q191" s="21" t="s">
        <v>29</v>
      </c>
      <c r="R191" s="21" t="s">
        <v>29</v>
      </c>
      <c r="S191" s="21" t="s">
        <v>29</v>
      </c>
    </row>
    <row r="192" spans="1:19" x14ac:dyDescent="0.25">
      <c r="L192" s="13" t="s">
        <v>25</v>
      </c>
      <c r="M192" s="13" t="s">
        <v>26</v>
      </c>
      <c r="N192" s="14"/>
      <c r="O192" s="14"/>
      <c r="P192" s="14"/>
      <c r="Q192" s="14"/>
      <c r="R192" s="14"/>
      <c r="S192" s="14"/>
    </row>
    <row r="193" spans="1:19" ht="18.75" x14ac:dyDescent="0.3">
      <c r="A193" s="1"/>
      <c r="B193" s="2"/>
      <c r="C193" s="2"/>
      <c r="D193" s="2"/>
      <c r="E193" s="2"/>
      <c r="F193" s="2"/>
      <c r="G193" s="2"/>
      <c r="H193" s="2"/>
      <c r="I193" s="1"/>
      <c r="J193" s="6"/>
      <c r="M193" s="13" t="s">
        <v>27</v>
      </c>
      <c r="N193" s="14"/>
    </row>
    <row r="195" spans="1:19" ht="18.75" x14ac:dyDescent="0.3">
      <c r="A195" s="1" t="s">
        <v>32</v>
      </c>
      <c r="B195" s="2"/>
      <c r="C195" s="2"/>
      <c r="D195" s="2"/>
      <c r="E195" s="2"/>
      <c r="F195" s="2"/>
      <c r="G195" s="2"/>
      <c r="H195" s="2"/>
      <c r="I195" s="18" t="s">
        <v>18</v>
      </c>
      <c r="J195" s="20">
        <v>1.23E-2</v>
      </c>
      <c r="L195" s="1" t="s">
        <v>32</v>
      </c>
      <c r="M195" s="2"/>
      <c r="N195" s="2"/>
      <c r="O195" s="2"/>
      <c r="P195" s="2"/>
      <c r="Q195" s="2"/>
      <c r="R195" s="2"/>
      <c r="S195" s="19"/>
    </row>
    <row r="196" spans="1:19" x14ac:dyDescent="0.25">
      <c r="L196" s="13" t="s">
        <v>24</v>
      </c>
      <c r="M196" s="14"/>
      <c r="N196" s="14"/>
      <c r="O196" s="14"/>
      <c r="P196" s="14"/>
      <c r="Q196" s="14"/>
    </row>
    <row r="197" spans="1:19" x14ac:dyDescent="0.25">
      <c r="A197" s="7" t="s">
        <v>1</v>
      </c>
      <c r="B197" s="7" t="s">
        <v>3</v>
      </c>
      <c r="C197" s="7" t="s">
        <v>4</v>
      </c>
      <c r="D197" s="7" t="s">
        <v>5</v>
      </c>
      <c r="E197" s="7" t="s">
        <v>6</v>
      </c>
      <c r="F197" s="7" t="s">
        <v>7</v>
      </c>
      <c r="G197" s="7" t="s">
        <v>8</v>
      </c>
      <c r="H197" s="7" t="s">
        <v>9</v>
      </c>
      <c r="I197" s="7" t="s">
        <v>10</v>
      </c>
      <c r="J197" s="7" t="s">
        <v>11</v>
      </c>
      <c r="L197" s="7" t="s">
        <v>1</v>
      </c>
      <c r="M197" s="7" t="s">
        <v>3</v>
      </c>
      <c r="N197" s="7" t="s">
        <v>4</v>
      </c>
      <c r="O197" s="7" t="s">
        <v>5</v>
      </c>
      <c r="P197" s="7" t="s">
        <v>6</v>
      </c>
      <c r="Q197" s="7" t="s">
        <v>7</v>
      </c>
      <c r="R197" s="7" t="s">
        <v>8</v>
      </c>
      <c r="S197" s="7" t="s">
        <v>11</v>
      </c>
    </row>
    <row r="198" spans="1:19" x14ac:dyDescent="0.25">
      <c r="A198" s="9" t="s">
        <v>2</v>
      </c>
      <c r="B198" s="9"/>
      <c r="C198" s="9"/>
      <c r="D198" s="9"/>
      <c r="E198" s="9" t="s">
        <v>12</v>
      </c>
      <c r="F198" s="9" t="s">
        <v>13</v>
      </c>
      <c r="G198" s="9" t="s">
        <v>14</v>
      </c>
      <c r="H198" s="9" t="s">
        <v>15</v>
      </c>
      <c r="I198" s="9" t="s">
        <v>16</v>
      </c>
      <c r="J198" s="9" t="s">
        <v>17</v>
      </c>
      <c r="L198" s="9" t="s">
        <v>2</v>
      </c>
      <c r="M198" s="9"/>
      <c r="N198" s="9"/>
      <c r="O198" s="9"/>
      <c r="P198" s="9" t="s">
        <v>12</v>
      </c>
      <c r="Q198" s="9" t="s">
        <v>13</v>
      </c>
      <c r="R198" s="9" t="s">
        <v>14</v>
      </c>
      <c r="S198" s="9" t="s">
        <v>17</v>
      </c>
    </row>
    <row r="199" spans="1:19" x14ac:dyDescent="0.25">
      <c r="A199" s="3">
        <v>21</v>
      </c>
      <c r="B199" s="4">
        <v>100</v>
      </c>
      <c r="C199" s="5">
        <v>1635.6</v>
      </c>
      <c r="D199" s="4">
        <f t="shared" ref="D199" si="61">C199*12/52</f>
        <v>377.44615384615378</v>
      </c>
      <c r="E199" s="4">
        <f t="shared" ref="E199:E205" si="62">D199*4</f>
        <v>1509.7846153846151</v>
      </c>
      <c r="F199" s="4">
        <f>C199/173.333</f>
        <v>9.4361719926384477</v>
      </c>
      <c r="G199" s="4">
        <f>C199/164.6667+0.01</f>
        <v>9.9427915115806655</v>
      </c>
      <c r="H199" s="4">
        <f t="shared" ref="H199:H205" si="63">C199/162.5</f>
        <v>10.065230769230769</v>
      </c>
      <c r="I199" s="4">
        <f t="shared" ref="I199:I205" si="64">C199/160.3333</f>
        <v>10.201249522089297</v>
      </c>
      <c r="J199" s="4">
        <f>C199/156+0.01</f>
        <v>10.494615384615384</v>
      </c>
      <c r="L199" s="3">
        <v>21</v>
      </c>
      <c r="M199" s="4">
        <v>100</v>
      </c>
      <c r="N199" s="5">
        <v>1635.6</v>
      </c>
      <c r="O199" s="4">
        <f t="shared" ref="O199" si="65">N199*12/52</f>
        <v>377.44615384615378</v>
      </c>
      <c r="P199" s="4">
        <f t="shared" ref="P199:P205" si="66">O199*4</f>
        <v>1509.7846153846151</v>
      </c>
      <c r="Q199" s="4">
        <f>N199/173.333</f>
        <v>9.4361719926384477</v>
      </c>
      <c r="R199" s="4">
        <f>N199/164.6667+0.01</f>
        <v>9.9427915115806655</v>
      </c>
      <c r="S199" s="4">
        <f>N199/156+0.01</f>
        <v>10.494615384615384</v>
      </c>
    </row>
    <row r="200" spans="1:19" x14ac:dyDescent="0.25">
      <c r="A200" s="3">
        <v>20</v>
      </c>
      <c r="B200" s="4">
        <v>80</v>
      </c>
      <c r="C200" s="5">
        <v>1308.5</v>
      </c>
      <c r="D200" s="4">
        <f>C200*12/52-0.01</f>
        <v>301.95153846153846</v>
      </c>
      <c r="E200" s="4">
        <f t="shared" si="62"/>
        <v>1207.8061538461538</v>
      </c>
      <c r="F200" s="4">
        <f>C200/173.333</f>
        <v>7.549052978948037</v>
      </c>
      <c r="G200" s="4">
        <f t="shared" ref="G200" si="67">C200/164.6667</f>
        <v>7.9463546667298246</v>
      </c>
      <c r="H200" s="4">
        <f t="shared" si="63"/>
        <v>8.0523076923076928</v>
      </c>
      <c r="I200" s="4">
        <f t="shared" si="64"/>
        <v>8.1611243578221107</v>
      </c>
      <c r="J200" s="4">
        <f>C200/156</f>
        <v>8.3878205128205128</v>
      </c>
      <c r="L200" s="15">
        <v>20</v>
      </c>
      <c r="M200" s="16">
        <v>61.5</v>
      </c>
      <c r="N200" s="16">
        <v>1005.9</v>
      </c>
      <c r="O200" s="16">
        <f>N200*12/52+0.02</f>
        <v>232.15076923076921</v>
      </c>
      <c r="P200" s="16">
        <f t="shared" si="66"/>
        <v>928.60307692307686</v>
      </c>
      <c r="Q200" s="16">
        <f t="shared" ref="Q200:Q202" si="68">N200/173.333+0.01</f>
        <v>5.8132803909238282</v>
      </c>
      <c r="R200" s="16">
        <f>N200/164.6667</f>
        <v>6.1087032168616968</v>
      </c>
      <c r="S200" s="16">
        <f>N200/156</f>
        <v>6.4480769230769228</v>
      </c>
    </row>
    <row r="201" spans="1:19" x14ac:dyDescent="0.25">
      <c r="A201" s="3">
        <v>19</v>
      </c>
      <c r="B201" s="4">
        <v>60</v>
      </c>
      <c r="C201" s="4">
        <v>981.35</v>
      </c>
      <c r="D201" s="4">
        <f>C201*12/52-0.02</f>
        <v>226.44538461538463</v>
      </c>
      <c r="E201" s="4">
        <f t="shared" si="62"/>
        <v>905.7815384615385</v>
      </c>
      <c r="F201" s="4">
        <f>C201/173.333+0.01</f>
        <v>5.6716455031644291</v>
      </c>
      <c r="G201" s="4">
        <f>C201/164.6667</f>
        <v>5.9596141782157535</v>
      </c>
      <c r="H201" s="4">
        <f t="shared" si="63"/>
        <v>6.039076923076923</v>
      </c>
      <c r="I201" s="4">
        <f t="shared" si="64"/>
        <v>6.1206873431782416</v>
      </c>
      <c r="J201" s="4">
        <f>C201/156+0.01</f>
        <v>6.3007051282051281</v>
      </c>
      <c r="L201" s="15">
        <v>19</v>
      </c>
      <c r="M201" s="16">
        <v>52.5</v>
      </c>
      <c r="N201" s="16">
        <v>858.7</v>
      </c>
      <c r="O201" s="16">
        <f>N201*12/52-0.01</f>
        <v>198.15153846153851</v>
      </c>
      <c r="P201" s="16">
        <f t="shared" si="66"/>
        <v>792.60615384615403</v>
      </c>
      <c r="Q201" s="16">
        <f t="shared" si="68"/>
        <v>4.9640479885538245</v>
      </c>
      <c r="R201" s="16">
        <f>N201/164.6667+0.01</f>
        <v>5.2247762723124955</v>
      </c>
      <c r="S201" s="16">
        <f>N201/156+0.01</f>
        <v>5.5144871794871797</v>
      </c>
    </row>
    <row r="202" spans="1:19" x14ac:dyDescent="0.25">
      <c r="A202" s="3">
        <v>18</v>
      </c>
      <c r="B202" s="4">
        <v>50</v>
      </c>
      <c r="C202" s="4">
        <v>817.8</v>
      </c>
      <c r="D202" s="4">
        <f>C202*12/52+0.03</f>
        <v>188.75307692307689</v>
      </c>
      <c r="E202" s="4">
        <f t="shared" si="62"/>
        <v>755.01230769230756</v>
      </c>
      <c r="F202" s="4">
        <f>C202/173.333</f>
        <v>4.7180859963192239</v>
      </c>
      <c r="G202" s="4">
        <f>C202/164.6667</f>
        <v>4.9663957557903329</v>
      </c>
      <c r="H202" s="4">
        <f t="shared" si="63"/>
        <v>5.0326153846153847</v>
      </c>
      <c r="I202" s="4">
        <f t="shared" si="64"/>
        <v>5.1006247610446485</v>
      </c>
      <c r="J202" s="4">
        <f>C202/156+0.01</f>
        <v>5.2523076923076921</v>
      </c>
      <c r="L202" s="15">
        <v>18</v>
      </c>
      <c r="M202" s="16">
        <v>45.5</v>
      </c>
      <c r="N202" s="16">
        <v>744.2</v>
      </c>
      <c r="O202" s="16">
        <f>N202*12/52+0.01</f>
        <v>171.74846153846156</v>
      </c>
      <c r="P202" s="16">
        <f t="shared" si="66"/>
        <v>686.99384615384622</v>
      </c>
      <c r="Q202" s="16">
        <f t="shared" si="68"/>
        <v>4.3034697951342213</v>
      </c>
      <c r="R202" s="16">
        <f>N202/164.6667</f>
        <v>4.5194322835157328</v>
      </c>
      <c r="S202" s="16">
        <f>N202/156+0.01</f>
        <v>4.7805128205128202</v>
      </c>
    </row>
    <row r="203" spans="1:19" x14ac:dyDescent="0.25">
      <c r="A203" s="3">
        <v>17</v>
      </c>
      <c r="B203" s="4">
        <v>39.5</v>
      </c>
      <c r="C203" s="4">
        <v>646.04999999999995</v>
      </c>
      <c r="D203" s="4">
        <f>C203*12/52+0.01</f>
        <v>149.09846153846152</v>
      </c>
      <c r="E203" s="4">
        <f t="shared" si="62"/>
        <v>596.39384615384608</v>
      </c>
      <c r="F203" s="4">
        <f>C203/173.333</f>
        <v>3.7272187061898192</v>
      </c>
      <c r="G203" s="4">
        <f>C203/164.6667+0.01</f>
        <v>3.9333797725951873</v>
      </c>
      <c r="H203" s="4">
        <f t="shared" si="63"/>
        <v>3.9756923076923072</v>
      </c>
      <c r="I203" s="4">
        <f t="shared" si="64"/>
        <v>4.0294187171348677</v>
      </c>
      <c r="J203" s="4">
        <f>C203/156+0.01</f>
        <v>4.1513461538461529</v>
      </c>
      <c r="L203" s="3">
        <v>17</v>
      </c>
      <c r="M203" s="4">
        <v>39.5</v>
      </c>
      <c r="N203" s="4">
        <v>646.04999999999995</v>
      </c>
      <c r="O203" s="4">
        <f>N203*12/52+0.01</f>
        <v>149.09846153846152</v>
      </c>
      <c r="P203" s="4">
        <f t="shared" si="66"/>
        <v>596.39384615384608</v>
      </c>
      <c r="Q203" s="4">
        <f>N203/173.333</f>
        <v>3.7272187061898192</v>
      </c>
      <c r="R203" s="4">
        <f>N203/164.6667+0.01</f>
        <v>3.9333797725951873</v>
      </c>
      <c r="S203" s="4">
        <f>N203/156+0.01</f>
        <v>4.1513461538461529</v>
      </c>
    </row>
    <row r="204" spans="1:19" x14ac:dyDescent="0.25">
      <c r="A204" s="3">
        <v>16</v>
      </c>
      <c r="B204" s="4">
        <v>34.5</v>
      </c>
      <c r="C204" s="4">
        <v>564.29999999999995</v>
      </c>
      <c r="D204" s="4">
        <f>C204*12/52-0.02</f>
        <v>130.20307692307691</v>
      </c>
      <c r="E204" s="4">
        <f t="shared" si="62"/>
        <v>520.81230769230763</v>
      </c>
      <c r="F204" s="4">
        <f>C204/173.333</f>
        <v>3.255583183813815</v>
      </c>
      <c r="G204" s="4">
        <f>C204/164.6667</f>
        <v>3.4269223832140923</v>
      </c>
      <c r="H204" s="4">
        <f t="shared" si="63"/>
        <v>3.4726153846153842</v>
      </c>
      <c r="I204" s="4">
        <f t="shared" si="64"/>
        <v>3.5195433512564134</v>
      </c>
      <c r="J204" s="4">
        <f>C204/156</f>
        <v>3.6173076923076919</v>
      </c>
      <c r="L204" s="3">
        <v>16</v>
      </c>
      <c r="M204" s="4">
        <v>34.5</v>
      </c>
      <c r="N204" s="4">
        <v>564.29999999999995</v>
      </c>
      <c r="O204" s="4">
        <f>N204*12/52-0.02</f>
        <v>130.20307692307691</v>
      </c>
      <c r="P204" s="4">
        <f t="shared" si="66"/>
        <v>520.81230769230763</v>
      </c>
      <c r="Q204" s="4">
        <f>N204/173.333</f>
        <v>3.255583183813815</v>
      </c>
      <c r="R204" s="4">
        <f>N204/164.6667</f>
        <v>3.4269223832140923</v>
      </c>
      <c r="S204" s="4">
        <f>N204/156</f>
        <v>3.6173076923076919</v>
      </c>
    </row>
    <row r="205" spans="1:19" x14ac:dyDescent="0.25">
      <c r="A205" s="3">
        <v>15</v>
      </c>
      <c r="B205" s="4">
        <v>30</v>
      </c>
      <c r="C205" s="4">
        <v>490.7</v>
      </c>
      <c r="D205" s="4">
        <f>C205*12/52+0.01</f>
        <v>113.24846153846154</v>
      </c>
      <c r="E205" s="4">
        <f t="shared" si="62"/>
        <v>452.99384615384616</v>
      </c>
      <c r="F205" s="4">
        <f>C205/173.333+0.01</f>
        <v>2.8409669826288124</v>
      </c>
      <c r="G205" s="4">
        <f>C205/164.6667+0.01</f>
        <v>2.9899589109394915</v>
      </c>
      <c r="H205" s="4">
        <f t="shared" si="63"/>
        <v>3.0196923076923077</v>
      </c>
      <c r="I205" s="4">
        <f t="shared" si="64"/>
        <v>3.0604995967774626</v>
      </c>
      <c r="J205" s="4">
        <f>C205/156</f>
        <v>3.1455128205128204</v>
      </c>
      <c r="L205" s="3">
        <v>15</v>
      </c>
      <c r="M205" s="4">
        <v>30</v>
      </c>
      <c r="N205" s="4">
        <v>490.7</v>
      </c>
      <c r="O205" s="4">
        <f>N205*12/52+0.01</f>
        <v>113.24846153846154</v>
      </c>
      <c r="P205" s="4">
        <f t="shared" si="66"/>
        <v>452.99384615384616</v>
      </c>
      <c r="Q205" s="4">
        <f>N205/173.333+0.01</f>
        <v>2.8409669826288124</v>
      </c>
      <c r="R205" s="4">
        <f>N205/164.6667+0.01</f>
        <v>2.9899589109394915</v>
      </c>
      <c r="S205" s="4">
        <f>N205/156</f>
        <v>3.1455128205128204</v>
      </c>
    </row>
    <row r="206" spans="1:19" x14ac:dyDescent="0.25">
      <c r="B206" s="10" t="s">
        <v>29</v>
      </c>
      <c r="C206" s="10" t="s">
        <v>29</v>
      </c>
      <c r="D206" s="10" t="s">
        <v>29</v>
      </c>
      <c r="E206" s="10" t="s">
        <v>29</v>
      </c>
      <c r="F206" s="10" t="s">
        <v>29</v>
      </c>
      <c r="G206" s="10" t="s">
        <v>29</v>
      </c>
      <c r="H206" s="10" t="s">
        <v>29</v>
      </c>
      <c r="I206" s="10" t="s">
        <v>29</v>
      </c>
      <c r="J206" s="10" t="s">
        <v>29</v>
      </c>
      <c r="M206" s="10" t="s">
        <v>29</v>
      </c>
      <c r="N206" s="10" t="s">
        <v>29</v>
      </c>
      <c r="O206" s="10" t="s">
        <v>29</v>
      </c>
      <c r="P206" s="10" t="s">
        <v>29</v>
      </c>
      <c r="Q206" s="10" t="s">
        <v>29</v>
      </c>
      <c r="R206" s="10" t="s">
        <v>29</v>
      </c>
      <c r="S206" s="10" t="s">
        <v>29</v>
      </c>
    </row>
    <row r="207" spans="1:19" x14ac:dyDescent="0.25">
      <c r="L207" s="13" t="s">
        <v>25</v>
      </c>
      <c r="M207" s="13" t="s">
        <v>26</v>
      </c>
      <c r="N207" s="14"/>
      <c r="O207" s="14"/>
      <c r="P207" s="14"/>
      <c r="Q207" s="14"/>
      <c r="R207" s="14"/>
      <c r="S207" s="14"/>
    </row>
    <row r="208" spans="1:19" ht="18.75" x14ac:dyDescent="0.3">
      <c r="A208" s="1"/>
      <c r="B208" s="2"/>
      <c r="C208" s="2"/>
      <c r="D208" s="2"/>
      <c r="E208" s="2"/>
      <c r="F208" s="2"/>
      <c r="G208" s="2"/>
      <c r="H208" s="2"/>
      <c r="I208" s="1"/>
      <c r="J208" s="6"/>
      <c r="M208" s="13" t="s">
        <v>27</v>
      </c>
      <c r="N208" s="14"/>
    </row>
    <row r="210" spans="1:20" ht="18.75" x14ac:dyDescent="0.3">
      <c r="A210" s="1" t="s">
        <v>31</v>
      </c>
      <c r="B210" s="2"/>
      <c r="C210" s="2"/>
      <c r="D210" s="2"/>
      <c r="E210" s="2"/>
      <c r="F210" s="2"/>
      <c r="G210" s="2"/>
      <c r="H210" s="2"/>
      <c r="I210" s="18" t="s">
        <v>18</v>
      </c>
      <c r="J210" s="20">
        <v>1.34E-2</v>
      </c>
      <c r="L210" s="1" t="s">
        <v>31</v>
      </c>
      <c r="M210" s="2"/>
      <c r="N210" s="2"/>
      <c r="O210" s="2"/>
      <c r="P210" s="2"/>
      <c r="Q210" s="2"/>
      <c r="R210" s="2"/>
      <c r="S210" s="19"/>
    </row>
    <row r="211" spans="1:20" x14ac:dyDescent="0.25">
      <c r="L211" s="13" t="s">
        <v>24</v>
      </c>
      <c r="M211" s="14"/>
      <c r="N211" s="14"/>
      <c r="O211" s="14"/>
      <c r="P211" s="14"/>
      <c r="Q211" s="14"/>
    </row>
    <row r="212" spans="1:20" x14ac:dyDescent="0.25">
      <c r="A212" s="7" t="s">
        <v>1</v>
      </c>
      <c r="B212" s="7" t="s">
        <v>3</v>
      </c>
      <c r="C212" s="7" t="s">
        <v>4</v>
      </c>
      <c r="D212" s="7" t="s">
        <v>5</v>
      </c>
      <c r="E212" s="7" t="s">
        <v>6</v>
      </c>
      <c r="F212" s="7" t="s">
        <v>7</v>
      </c>
      <c r="G212" s="7" t="s">
        <v>8</v>
      </c>
      <c r="H212" s="7" t="s">
        <v>9</v>
      </c>
      <c r="I212" s="7" t="s">
        <v>10</v>
      </c>
      <c r="J212" s="7" t="s">
        <v>11</v>
      </c>
      <c r="L212" s="7" t="s">
        <v>1</v>
      </c>
      <c r="M212" s="7" t="s">
        <v>3</v>
      </c>
      <c r="N212" s="7" t="s">
        <v>4</v>
      </c>
      <c r="O212" s="7" t="s">
        <v>5</v>
      </c>
      <c r="P212" s="7" t="s">
        <v>6</v>
      </c>
      <c r="Q212" s="7" t="s">
        <v>7</v>
      </c>
      <c r="R212" s="7" t="s">
        <v>8</v>
      </c>
      <c r="S212" s="7" t="s">
        <v>11</v>
      </c>
    </row>
    <row r="213" spans="1:20" x14ac:dyDescent="0.25">
      <c r="A213" s="9" t="s">
        <v>2</v>
      </c>
      <c r="B213" s="9"/>
      <c r="C213" s="9"/>
      <c r="D213" s="9"/>
      <c r="E213" s="9" t="s">
        <v>12</v>
      </c>
      <c r="F213" s="9" t="s">
        <v>13</v>
      </c>
      <c r="G213" s="9" t="s">
        <v>14</v>
      </c>
      <c r="H213" s="9" t="s">
        <v>15</v>
      </c>
      <c r="I213" s="9" t="s">
        <v>16</v>
      </c>
      <c r="J213" s="9" t="s">
        <v>17</v>
      </c>
      <c r="L213" s="9" t="s">
        <v>2</v>
      </c>
      <c r="M213" s="9"/>
      <c r="N213" s="9"/>
      <c r="O213" s="9"/>
      <c r="P213" s="9" t="s">
        <v>12</v>
      </c>
      <c r="Q213" s="9" t="s">
        <v>13</v>
      </c>
      <c r="R213" s="9" t="s">
        <v>14</v>
      </c>
      <c r="S213" s="9" t="s">
        <v>17</v>
      </c>
    </row>
    <row r="214" spans="1:20" x14ac:dyDescent="0.25">
      <c r="A214" s="3">
        <v>22</v>
      </c>
      <c r="B214" s="4">
        <v>100</v>
      </c>
      <c r="C214" s="5">
        <v>1615.8</v>
      </c>
      <c r="D214" s="4">
        <f>C214*12/52+0.02</f>
        <v>372.89692307692303</v>
      </c>
      <c r="E214" s="4">
        <f>D214*4</f>
        <v>1491.5876923076921</v>
      </c>
      <c r="F214" s="4">
        <f>C214/173.333+0.01</f>
        <v>9.3319410037327</v>
      </c>
      <c r="G214" s="4">
        <f>C214/164.6667+0.01</f>
        <v>9.8225486209415749</v>
      </c>
      <c r="H214" s="4">
        <f t="shared" ref="H214:H221" si="69">C214/162.5</f>
        <v>9.9433846153846144</v>
      </c>
      <c r="I214" s="4">
        <f t="shared" ref="I214:I221" si="70">C214/160.3333</f>
        <v>10.077756772922406</v>
      </c>
      <c r="J214" s="4">
        <f t="shared" ref="J214" si="71">C214/156</f>
        <v>10.357692307692307</v>
      </c>
      <c r="L214" s="3">
        <v>22</v>
      </c>
      <c r="M214" s="4">
        <v>100</v>
      </c>
      <c r="N214" s="5">
        <v>1615.8</v>
      </c>
      <c r="O214" s="4">
        <f t="shared" ref="O214:O215" si="72">N214*12/52</f>
        <v>372.87692307692305</v>
      </c>
      <c r="P214" s="4">
        <f>O214*4</f>
        <v>1491.5076923076922</v>
      </c>
      <c r="Q214" s="4">
        <f t="shared" ref="Q214:Q219" si="73">N214/173.333+0.01</f>
        <v>9.3319410037327</v>
      </c>
      <c r="R214" s="4">
        <f>N214/164.6667+0.01</f>
        <v>9.8225486209415749</v>
      </c>
      <c r="S214" s="4">
        <f t="shared" ref="S214" si="74">N214/156</f>
        <v>10.357692307692307</v>
      </c>
      <c r="T214" t="s">
        <v>23</v>
      </c>
    </row>
    <row r="215" spans="1:20" x14ac:dyDescent="0.25">
      <c r="A215" s="3">
        <v>21</v>
      </c>
      <c r="B215" s="4">
        <v>85</v>
      </c>
      <c r="C215" s="5">
        <v>1373.45</v>
      </c>
      <c r="D215" s="4">
        <f t="shared" ref="D215" si="75">C215*12/52</f>
        <v>316.95000000000005</v>
      </c>
      <c r="E215" s="4">
        <f t="shared" ref="E215:E221" si="76">D215*4</f>
        <v>1267.8000000000002</v>
      </c>
      <c r="F215" s="4">
        <f>C215/173.333+0.01</f>
        <v>7.9337652380100732</v>
      </c>
      <c r="G215" s="4">
        <f>C215/164.6667+0.01</f>
        <v>8.3507877852656307</v>
      </c>
      <c r="H215" s="4">
        <f t="shared" si="69"/>
        <v>8.452</v>
      </c>
      <c r="I215" s="4">
        <f t="shared" si="70"/>
        <v>8.5662179971347179</v>
      </c>
      <c r="J215" s="4">
        <f>C215/156+0.01</f>
        <v>8.8141666666666669</v>
      </c>
      <c r="L215" s="3">
        <v>21</v>
      </c>
      <c r="M215" s="4">
        <v>85</v>
      </c>
      <c r="N215" s="5">
        <v>1373.45</v>
      </c>
      <c r="O215" s="4">
        <f t="shared" si="72"/>
        <v>316.95000000000005</v>
      </c>
      <c r="P215" s="4">
        <f t="shared" ref="P215:P221" si="77">O215*4</f>
        <v>1267.8000000000002</v>
      </c>
      <c r="Q215" s="4">
        <f t="shared" si="73"/>
        <v>7.9337652380100732</v>
      </c>
      <c r="R215" s="4">
        <f>N215/164.6667+0.01</f>
        <v>8.3507877852656307</v>
      </c>
      <c r="S215" s="4">
        <f>N215/156+0.01</f>
        <v>8.8141666666666669</v>
      </c>
      <c r="T215" t="s">
        <v>23</v>
      </c>
    </row>
    <row r="216" spans="1:20" x14ac:dyDescent="0.25">
      <c r="A216" s="3">
        <v>20</v>
      </c>
      <c r="B216" s="4">
        <v>70</v>
      </c>
      <c r="C216" s="5">
        <v>1131.05</v>
      </c>
      <c r="D216" s="4">
        <f>C216*12/52+0.04</f>
        <v>261.05153846153843</v>
      </c>
      <c r="E216" s="4">
        <f t="shared" si="76"/>
        <v>1044.2061538461537</v>
      </c>
      <c r="F216" s="4">
        <f>C216/173.333</f>
        <v>6.5253010101942506</v>
      </c>
      <c r="G216" s="4">
        <f t="shared" ref="G216" si="78">C216/164.6667</f>
        <v>6.8687233059264567</v>
      </c>
      <c r="H216" s="4">
        <f t="shared" si="69"/>
        <v>6.9603076923076923</v>
      </c>
      <c r="I216" s="4">
        <f t="shared" si="70"/>
        <v>7.0543673709703469</v>
      </c>
      <c r="J216" s="4">
        <f>C216/156+0.01</f>
        <v>7.2603205128205124</v>
      </c>
      <c r="L216" s="15">
        <v>20</v>
      </c>
      <c r="M216" s="16">
        <v>61.5</v>
      </c>
      <c r="N216" s="16">
        <v>993.7</v>
      </c>
      <c r="O216" s="16">
        <f>N216*12/52+0.03</f>
        <v>229.34538461538463</v>
      </c>
      <c r="P216" s="16">
        <f t="shared" si="77"/>
        <v>917.38153846153853</v>
      </c>
      <c r="Q216" s="16">
        <f t="shared" si="73"/>
        <v>5.7428956401839235</v>
      </c>
      <c r="R216" s="16">
        <f>N216/164.6667+0.01</f>
        <v>6.0446141630335708</v>
      </c>
      <c r="S216" s="16">
        <f>N216/156+0.01</f>
        <v>6.3798717948717947</v>
      </c>
      <c r="T216" t="s">
        <v>23</v>
      </c>
    </row>
    <row r="217" spans="1:20" x14ac:dyDescent="0.25">
      <c r="A217" s="3">
        <v>19</v>
      </c>
      <c r="B217" s="4">
        <v>55</v>
      </c>
      <c r="C217" s="4">
        <v>888.7</v>
      </c>
      <c r="D217" s="4">
        <f>C217*12/52+0.02</f>
        <v>205.10461538461541</v>
      </c>
      <c r="E217" s="4">
        <f t="shared" si="76"/>
        <v>820.41846153846166</v>
      </c>
      <c r="F217" s="4">
        <f t="shared" ref="F217" si="79">C217/173.333</f>
        <v>5.1271252444716247</v>
      </c>
      <c r="G217" s="4">
        <f>C217/164.6667</f>
        <v>5.3969624702505126</v>
      </c>
      <c r="H217" s="4">
        <f t="shared" si="69"/>
        <v>5.468923076923077</v>
      </c>
      <c r="I217" s="4">
        <f t="shared" si="70"/>
        <v>5.5428285951826597</v>
      </c>
      <c r="J217" s="4">
        <f>C217/156</f>
        <v>5.6967948717948724</v>
      </c>
      <c r="L217" s="15">
        <v>19</v>
      </c>
      <c r="M217" s="16">
        <v>52.5</v>
      </c>
      <c r="N217" s="16">
        <v>848.3</v>
      </c>
      <c r="O217" s="16">
        <f>N217*12/52-0.01</f>
        <v>195.75153846153844</v>
      </c>
      <c r="P217" s="16">
        <f t="shared" si="77"/>
        <v>783.00615384615378</v>
      </c>
      <c r="Q217" s="16">
        <f t="shared" si="73"/>
        <v>4.9040478731689863</v>
      </c>
      <c r="R217" s="16">
        <f>N217/164.6667+0.01</f>
        <v>5.1616183903606494</v>
      </c>
      <c r="S217" s="16">
        <f>N217/156</f>
        <v>5.4378205128205126</v>
      </c>
      <c r="T217" t="s">
        <v>23</v>
      </c>
    </row>
    <row r="218" spans="1:20" x14ac:dyDescent="0.25">
      <c r="A218" s="3">
        <v>18</v>
      </c>
      <c r="B218" s="4">
        <v>47.5</v>
      </c>
      <c r="C218" s="4">
        <v>767.5</v>
      </c>
      <c r="D218" s="4">
        <f>C218*12/52+0.03</f>
        <v>177.14538461538461</v>
      </c>
      <c r="E218" s="4">
        <f t="shared" si="76"/>
        <v>708.58153846153846</v>
      </c>
      <c r="F218" s="4">
        <f>C218/173.333</f>
        <v>4.4278931305637128</v>
      </c>
      <c r="G218" s="4">
        <f>C218/164.6667+0.01</f>
        <v>4.6709302305809253</v>
      </c>
      <c r="H218" s="4">
        <f t="shared" si="69"/>
        <v>4.7230769230769232</v>
      </c>
      <c r="I218" s="4">
        <f t="shared" si="70"/>
        <v>4.7869032821004742</v>
      </c>
      <c r="J218" s="4">
        <f>C218/156+0.01</f>
        <v>4.9298717948717945</v>
      </c>
      <c r="L218" s="15">
        <v>18</v>
      </c>
      <c r="M218" s="16">
        <v>45.5</v>
      </c>
      <c r="N218" s="16">
        <v>735.2</v>
      </c>
      <c r="O218" s="16">
        <f>N218*12/52-0.01</f>
        <v>169.65153846153851</v>
      </c>
      <c r="P218" s="16">
        <f t="shared" si="77"/>
        <v>678.60615384615403</v>
      </c>
      <c r="Q218" s="16">
        <f t="shared" si="73"/>
        <v>4.2515466183588817</v>
      </c>
      <c r="R218" s="16">
        <f>N218/164.6667+0.01</f>
        <v>4.4747764241343271</v>
      </c>
      <c r="S218" s="16">
        <f>N218/156+0.01</f>
        <v>4.7228205128205127</v>
      </c>
      <c r="T218" t="s">
        <v>23</v>
      </c>
    </row>
    <row r="219" spans="1:20" x14ac:dyDescent="0.25">
      <c r="A219" s="3">
        <v>17</v>
      </c>
      <c r="B219" s="4">
        <v>39.5</v>
      </c>
      <c r="C219" s="4">
        <v>638.25</v>
      </c>
      <c r="D219" s="4">
        <f>C219*12/52+0.01</f>
        <v>147.29846153846154</v>
      </c>
      <c r="E219" s="4">
        <f t="shared" si="76"/>
        <v>589.19384615384615</v>
      </c>
      <c r="F219" s="4">
        <f>C219/173.333+0.01</f>
        <v>3.6922186196511912</v>
      </c>
      <c r="G219" s="4">
        <f>C219/164.6667</f>
        <v>3.8760113611313036</v>
      </c>
      <c r="H219" s="4">
        <f t="shared" si="69"/>
        <v>3.9276923076923076</v>
      </c>
      <c r="I219" s="4">
        <f t="shared" si="70"/>
        <v>3.9807700583721535</v>
      </c>
      <c r="J219" s="4">
        <f>C219/156+0.01</f>
        <v>4.101346153846154</v>
      </c>
      <c r="L219" s="3">
        <v>17</v>
      </c>
      <c r="M219" s="4">
        <v>39.5</v>
      </c>
      <c r="N219" s="4">
        <v>638.25</v>
      </c>
      <c r="O219" s="4">
        <f>N219*12/52+0.01</f>
        <v>147.29846153846154</v>
      </c>
      <c r="P219" s="4">
        <f t="shared" si="77"/>
        <v>589.19384615384615</v>
      </c>
      <c r="Q219" s="4">
        <f t="shared" si="73"/>
        <v>3.6922186196511912</v>
      </c>
      <c r="R219" s="4">
        <f>N219/164.6667</f>
        <v>3.8760113611313036</v>
      </c>
      <c r="S219" s="4">
        <f>N219/156+0.01</f>
        <v>4.101346153846154</v>
      </c>
      <c r="T219" t="s">
        <v>23</v>
      </c>
    </row>
    <row r="220" spans="1:20" x14ac:dyDescent="0.25">
      <c r="A220" s="3">
        <v>16</v>
      </c>
      <c r="B220" s="4">
        <v>34.5</v>
      </c>
      <c r="C220" s="4">
        <v>557.45000000000005</v>
      </c>
      <c r="D220" s="4">
        <f>C220*12/52+0.01</f>
        <v>128.65230769230769</v>
      </c>
      <c r="E220" s="4">
        <f t="shared" si="76"/>
        <v>514.60923076923075</v>
      </c>
      <c r="F220" s="4">
        <f>C220/173.333</f>
        <v>3.2160638770459178</v>
      </c>
      <c r="G220" s="4">
        <f>C220/164.6667</f>
        <v>3.385323201351579</v>
      </c>
      <c r="H220" s="4">
        <f t="shared" si="69"/>
        <v>3.4304615384615387</v>
      </c>
      <c r="I220" s="4">
        <f t="shared" si="70"/>
        <v>3.4768198496506963</v>
      </c>
      <c r="J220" s="4">
        <f>C220/156+0.01</f>
        <v>3.5833974358974361</v>
      </c>
      <c r="L220" s="3">
        <v>16</v>
      </c>
      <c r="M220" s="4">
        <v>34.5</v>
      </c>
      <c r="N220" s="4">
        <v>557.45000000000005</v>
      </c>
      <c r="O220" s="4">
        <f>N220*12/52+0.01</f>
        <v>128.65230769230769</v>
      </c>
      <c r="P220" s="4">
        <f t="shared" si="77"/>
        <v>514.60923076923075</v>
      </c>
      <c r="Q220" s="4">
        <f>N220/173.333</f>
        <v>3.2160638770459178</v>
      </c>
      <c r="R220" s="4">
        <f>N220/164.6667</f>
        <v>3.385323201351579</v>
      </c>
      <c r="S220" s="4">
        <f>N220/156+0.01</f>
        <v>3.5833974358974361</v>
      </c>
      <c r="T220" t="s">
        <v>23</v>
      </c>
    </row>
    <row r="221" spans="1:20" x14ac:dyDescent="0.25">
      <c r="A221" s="3">
        <v>15</v>
      </c>
      <c r="B221" s="4">
        <v>30</v>
      </c>
      <c r="C221" s="4">
        <v>484.75</v>
      </c>
      <c r="D221" s="4">
        <f>C221*12/52-0.02</f>
        <v>111.84538461538462</v>
      </c>
      <c r="E221" s="4">
        <f t="shared" si="76"/>
        <v>447.38153846153847</v>
      </c>
      <c r="F221" s="4">
        <f>C221/173.333</f>
        <v>2.7966399935384492</v>
      </c>
      <c r="G221" s="4">
        <f>C221/164.6667+0.01</f>
        <v>2.9538253150151181</v>
      </c>
      <c r="H221" s="4">
        <f t="shared" si="69"/>
        <v>2.983076923076923</v>
      </c>
      <c r="I221" s="4">
        <f t="shared" si="70"/>
        <v>3.0233894019520586</v>
      </c>
      <c r="J221" s="4">
        <f>C221/156</f>
        <v>3.1073717948717947</v>
      </c>
      <c r="L221" s="3">
        <v>15</v>
      </c>
      <c r="M221" s="4">
        <v>30</v>
      </c>
      <c r="N221" s="4">
        <v>484.75</v>
      </c>
      <c r="O221" s="4">
        <f>N221*12/52-0.02</f>
        <v>111.84538461538462</v>
      </c>
      <c r="P221" s="4">
        <f t="shared" si="77"/>
        <v>447.38153846153847</v>
      </c>
      <c r="Q221" s="4">
        <f>N221/173.333</f>
        <v>2.7966399935384492</v>
      </c>
      <c r="R221" s="4">
        <f>N221/164.6667+0.01</f>
        <v>2.9538253150151181</v>
      </c>
      <c r="S221" s="4">
        <f>N221/156</f>
        <v>3.1073717948717947</v>
      </c>
      <c r="T221" t="s">
        <v>23</v>
      </c>
    </row>
    <row r="222" spans="1:20" x14ac:dyDescent="0.25">
      <c r="B222" s="10"/>
      <c r="C222" s="10"/>
      <c r="D222" s="10"/>
      <c r="E222" s="10"/>
      <c r="F222" s="10"/>
      <c r="G222" s="10"/>
      <c r="H222" s="10"/>
      <c r="I222" s="10"/>
      <c r="J222" s="10"/>
      <c r="M222" s="10"/>
      <c r="N222" s="10"/>
      <c r="O222" s="10"/>
      <c r="P222" s="10"/>
      <c r="Q222" s="10"/>
      <c r="R222" s="10"/>
      <c r="S222" s="10"/>
    </row>
    <row r="223" spans="1:20" x14ac:dyDescent="0.25">
      <c r="L223" s="13" t="s">
        <v>25</v>
      </c>
      <c r="M223" s="13" t="s">
        <v>26</v>
      </c>
      <c r="N223" s="14"/>
      <c r="O223" s="14"/>
      <c r="P223" s="14"/>
      <c r="Q223" s="14"/>
      <c r="R223" s="14"/>
      <c r="S223" s="14"/>
    </row>
    <row r="224" spans="1:20" ht="18.75" x14ac:dyDescent="0.3">
      <c r="A224" s="1"/>
      <c r="B224" s="2"/>
      <c r="C224" s="2"/>
      <c r="D224" s="2"/>
      <c r="E224" s="2"/>
      <c r="F224" s="2"/>
      <c r="G224" s="2"/>
      <c r="H224" s="2"/>
      <c r="I224" s="1"/>
      <c r="J224" s="6"/>
      <c r="M224" s="13" t="s">
        <v>27</v>
      </c>
      <c r="N224" s="14"/>
    </row>
    <row r="226" spans="1:19" ht="18.75" x14ac:dyDescent="0.3">
      <c r="A226" s="1" t="s">
        <v>30</v>
      </c>
      <c r="B226" s="2"/>
      <c r="C226" s="2"/>
      <c r="D226" s="2"/>
      <c r="E226" s="2"/>
      <c r="F226" s="2"/>
      <c r="G226" s="2"/>
      <c r="H226" s="2"/>
      <c r="I226" s="18" t="s">
        <v>18</v>
      </c>
      <c r="J226" s="20">
        <v>1.026E-2</v>
      </c>
      <c r="L226" s="1" t="s">
        <v>30</v>
      </c>
      <c r="M226" s="2"/>
      <c r="N226" s="2"/>
      <c r="O226" s="2"/>
      <c r="P226" s="2"/>
      <c r="Q226" s="2"/>
      <c r="R226" s="2"/>
      <c r="S226" s="19"/>
    </row>
    <row r="227" spans="1:19" x14ac:dyDescent="0.25">
      <c r="L227" s="13" t="s">
        <v>24</v>
      </c>
      <c r="M227" s="14"/>
      <c r="N227" s="14"/>
      <c r="O227" s="14"/>
      <c r="P227" s="14"/>
      <c r="Q227" s="14"/>
    </row>
    <row r="228" spans="1:19" x14ac:dyDescent="0.25">
      <c r="A228" s="7" t="s">
        <v>1</v>
      </c>
      <c r="B228" s="7" t="s">
        <v>3</v>
      </c>
      <c r="C228" s="7" t="s">
        <v>4</v>
      </c>
      <c r="D228" s="7" t="s">
        <v>5</v>
      </c>
      <c r="E228" s="7" t="s">
        <v>6</v>
      </c>
      <c r="F228" s="7" t="s">
        <v>7</v>
      </c>
      <c r="G228" s="7" t="s">
        <v>8</v>
      </c>
      <c r="H228" s="7" t="s">
        <v>9</v>
      </c>
      <c r="I228" s="7" t="s">
        <v>10</v>
      </c>
      <c r="J228" s="7" t="s">
        <v>11</v>
      </c>
      <c r="L228" s="7" t="s">
        <v>1</v>
      </c>
      <c r="M228" s="7" t="s">
        <v>3</v>
      </c>
      <c r="N228" s="7" t="s">
        <v>4</v>
      </c>
      <c r="O228" s="7" t="s">
        <v>5</v>
      </c>
      <c r="P228" s="7" t="s">
        <v>6</v>
      </c>
      <c r="Q228" s="7" t="s">
        <v>7</v>
      </c>
      <c r="R228" s="7" t="s">
        <v>8</v>
      </c>
      <c r="S228" s="7" t="s">
        <v>11</v>
      </c>
    </row>
    <row r="229" spans="1:19" x14ac:dyDescent="0.25">
      <c r="A229" s="9" t="s">
        <v>2</v>
      </c>
      <c r="B229" s="9"/>
      <c r="C229" s="9"/>
      <c r="D229" s="9"/>
      <c r="E229" s="9" t="s">
        <v>12</v>
      </c>
      <c r="F229" s="9" t="s">
        <v>13</v>
      </c>
      <c r="G229" s="9" t="s">
        <v>14</v>
      </c>
      <c r="H229" s="9" t="s">
        <v>15</v>
      </c>
      <c r="I229" s="9" t="s">
        <v>16</v>
      </c>
      <c r="J229" s="9" t="s">
        <v>17</v>
      </c>
      <c r="L229" s="9" t="s">
        <v>2</v>
      </c>
      <c r="M229" s="9"/>
      <c r="N229" s="9"/>
      <c r="O229" s="9"/>
      <c r="P229" s="9" t="s">
        <v>12</v>
      </c>
      <c r="Q229" s="9" t="s">
        <v>13</v>
      </c>
      <c r="R229" s="9" t="s">
        <v>14</v>
      </c>
      <c r="S229" s="9" t="s">
        <v>17</v>
      </c>
    </row>
    <row r="230" spans="1:19" x14ac:dyDescent="0.25">
      <c r="A230" s="3">
        <v>22</v>
      </c>
      <c r="B230" s="4">
        <v>100</v>
      </c>
      <c r="C230" s="5">
        <v>1594.2</v>
      </c>
      <c r="D230" s="4">
        <f t="shared" ref="D230:D237" si="80">C230*12/52</f>
        <v>367.89230769230772</v>
      </c>
      <c r="E230" s="4">
        <f>D230*4</f>
        <v>1471.5692307692309</v>
      </c>
      <c r="F230" s="4">
        <f>C230/173.333</f>
        <v>9.1973253794718843</v>
      </c>
      <c r="G230" s="4">
        <f>C230/164.6667+0.01</f>
        <v>9.6913745584262028</v>
      </c>
      <c r="H230" s="4">
        <f t="shared" ref="H230:H237" si="81">C230/162.5</f>
        <v>9.8104615384615386</v>
      </c>
      <c r="I230" s="4">
        <f t="shared" ref="I230:I237" si="82">C230/160.3333</f>
        <v>9.9430374101948882</v>
      </c>
      <c r="J230" s="4">
        <f t="shared" ref="J230:J231" si="83">C230/156</f>
        <v>10.219230769230769</v>
      </c>
      <c r="L230" s="3">
        <v>22</v>
      </c>
      <c r="M230" s="4">
        <v>100</v>
      </c>
      <c r="N230" s="5">
        <v>1594.2</v>
      </c>
      <c r="O230" s="4">
        <f t="shared" ref="O230:O237" si="84">N230*12/52</f>
        <v>367.89230769230772</v>
      </c>
      <c r="P230" s="4">
        <f>O230*4</f>
        <v>1471.5692307692309</v>
      </c>
      <c r="Q230" s="4">
        <f>N230/173.333</f>
        <v>9.1973253794718843</v>
      </c>
      <c r="R230" s="4">
        <f>N230/164.6667+0.01</f>
        <v>9.6913745584262028</v>
      </c>
      <c r="S230" s="4">
        <f t="shared" ref="S230:S231" si="85">N230/156</f>
        <v>10.219230769230769</v>
      </c>
    </row>
    <row r="231" spans="1:19" x14ac:dyDescent="0.25">
      <c r="A231" s="3">
        <v>21</v>
      </c>
      <c r="B231" s="4">
        <v>85</v>
      </c>
      <c r="C231" s="5">
        <v>1355.05</v>
      </c>
      <c r="D231" s="4">
        <f t="shared" si="80"/>
        <v>312.70384615384614</v>
      </c>
      <c r="E231" s="4">
        <f t="shared" ref="E231:E237" si="86">D231*4</f>
        <v>1250.8153846153846</v>
      </c>
      <c r="F231" s="4">
        <f t="shared" ref="F231" si="87">C231/173.333</f>
        <v>7.8176111877138226</v>
      </c>
      <c r="G231" s="4">
        <f t="shared" ref="G231:G232" si="88">C231/164.6667</f>
        <v>8.22904691719698</v>
      </c>
      <c r="H231" s="4">
        <f t="shared" si="81"/>
        <v>8.3387692307692305</v>
      </c>
      <c r="I231" s="4">
        <f t="shared" si="82"/>
        <v>8.4514570585149809</v>
      </c>
      <c r="J231" s="4">
        <f t="shared" si="83"/>
        <v>8.6862179487179478</v>
      </c>
      <c r="L231" s="3">
        <v>21</v>
      </c>
      <c r="M231" s="4">
        <v>85</v>
      </c>
      <c r="N231" s="5">
        <v>1355.05</v>
      </c>
      <c r="O231" s="4">
        <f t="shared" si="84"/>
        <v>312.70384615384614</v>
      </c>
      <c r="P231" s="4">
        <f t="shared" ref="P231:P237" si="89">O231*4</f>
        <v>1250.8153846153846</v>
      </c>
      <c r="Q231" s="4">
        <f t="shared" ref="Q231:Q233" si="90">N231/173.333</f>
        <v>7.8176111877138226</v>
      </c>
      <c r="R231" s="4">
        <f t="shared" ref="R231" si="91">N231/164.6667</f>
        <v>8.22904691719698</v>
      </c>
      <c r="S231" s="4">
        <f t="shared" si="85"/>
        <v>8.6862179487179478</v>
      </c>
    </row>
    <row r="232" spans="1:19" x14ac:dyDescent="0.25">
      <c r="A232" s="3">
        <v>20</v>
      </c>
      <c r="B232" s="4">
        <v>70</v>
      </c>
      <c r="C232" s="5">
        <v>1115.95</v>
      </c>
      <c r="D232" s="4">
        <f t="shared" si="80"/>
        <v>257.52692307692308</v>
      </c>
      <c r="E232" s="4">
        <f t="shared" si="86"/>
        <v>1030.1076923076923</v>
      </c>
      <c r="F232" s="4">
        <f>C232/173.333</f>
        <v>6.4381854580489577</v>
      </c>
      <c r="G232" s="4">
        <f t="shared" si="88"/>
        <v>6.7770229196309888</v>
      </c>
      <c r="H232" s="4">
        <f t="shared" si="81"/>
        <v>6.8673846153846156</v>
      </c>
      <c r="I232" s="4">
        <f t="shared" si="82"/>
        <v>6.9601885572117581</v>
      </c>
      <c r="J232" s="4">
        <f>C232/156+0.01</f>
        <v>7.1635256410256414</v>
      </c>
      <c r="L232" s="15">
        <v>20</v>
      </c>
      <c r="M232" s="16">
        <v>61.5</v>
      </c>
      <c r="N232" s="16">
        <v>980.45</v>
      </c>
      <c r="O232" s="16">
        <f t="shared" si="84"/>
        <v>226.25769230769234</v>
      </c>
      <c r="P232" s="16">
        <f t="shared" si="89"/>
        <v>905.03076923076935</v>
      </c>
      <c r="Q232" s="16">
        <f t="shared" si="90"/>
        <v>5.6564531854868951</v>
      </c>
      <c r="R232" s="16">
        <f>N232/164.6667</f>
        <v>5.9541485922776136</v>
      </c>
      <c r="S232" s="16">
        <f>N232/156</f>
        <v>6.284935897435898</v>
      </c>
    </row>
    <row r="233" spans="1:19" x14ac:dyDescent="0.25">
      <c r="A233" s="3">
        <v>19</v>
      </c>
      <c r="B233" s="4">
        <v>55</v>
      </c>
      <c r="C233" s="4">
        <v>876.8</v>
      </c>
      <c r="D233" s="4">
        <f t="shared" si="80"/>
        <v>202.3384615384615</v>
      </c>
      <c r="E233" s="4">
        <f t="shared" si="86"/>
        <v>809.35384615384601</v>
      </c>
      <c r="F233" s="4">
        <f t="shared" ref="F233" si="92">C233/173.333</f>
        <v>5.0584712662908968</v>
      </c>
      <c r="G233" s="4">
        <f>C233/164.6667+0.01</f>
        <v>5.3346952784017656</v>
      </c>
      <c r="H233" s="4">
        <f t="shared" si="81"/>
        <v>5.3956923076923076</v>
      </c>
      <c r="I233" s="4">
        <f t="shared" si="82"/>
        <v>5.4686082055318508</v>
      </c>
      <c r="J233" s="4">
        <f>C233/156+0.01</f>
        <v>5.6305128205128199</v>
      </c>
      <c r="L233" s="15">
        <v>19</v>
      </c>
      <c r="M233" s="16">
        <v>52.5</v>
      </c>
      <c r="N233" s="16">
        <v>836.95</v>
      </c>
      <c r="O233" s="16">
        <f t="shared" si="84"/>
        <v>193.14230769230772</v>
      </c>
      <c r="P233" s="16">
        <f t="shared" si="89"/>
        <v>772.5692307692309</v>
      </c>
      <c r="Q233" s="16">
        <f t="shared" si="90"/>
        <v>4.8285669780134199</v>
      </c>
      <c r="R233" s="16">
        <f>N233/164.6667</f>
        <v>5.0826912788074337</v>
      </c>
      <c r="S233" s="16">
        <f>N233/156</f>
        <v>5.3650641025641033</v>
      </c>
    </row>
    <row r="234" spans="1:19" x14ac:dyDescent="0.25">
      <c r="A234" s="3">
        <v>18</v>
      </c>
      <c r="B234" s="4">
        <v>47.5</v>
      </c>
      <c r="C234" s="4">
        <v>757.25</v>
      </c>
      <c r="D234" s="4">
        <f t="shared" si="80"/>
        <v>174.75</v>
      </c>
      <c r="E234" s="4">
        <f t="shared" si="86"/>
        <v>699</v>
      </c>
      <c r="F234" s="4">
        <f>C234/173.333</f>
        <v>4.3687584014584644</v>
      </c>
      <c r="G234" s="4">
        <f>C234/164.6667</f>
        <v>4.5986832796187693</v>
      </c>
      <c r="H234" s="4">
        <f t="shared" si="81"/>
        <v>4.66</v>
      </c>
      <c r="I234" s="4">
        <f t="shared" si="82"/>
        <v>4.7229739548802394</v>
      </c>
      <c r="J234" s="4">
        <f>C234/156+0.01</f>
        <v>4.8641666666666667</v>
      </c>
      <c r="L234" s="15">
        <v>18</v>
      </c>
      <c r="M234" s="16">
        <v>45.5</v>
      </c>
      <c r="N234" s="16">
        <v>725.35</v>
      </c>
      <c r="O234" s="16">
        <f t="shared" si="84"/>
        <v>167.38846153846154</v>
      </c>
      <c r="P234" s="16">
        <f t="shared" si="89"/>
        <v>669.55384615384617</v>
      </c>
      <c r="Q234" s="16">
        <f>N234/173.333</f>
        <v>4.1847195859992041</v>
      </c>
      <c r="R234" s="16">
        <f>N234/164.6667</f>
        <v>4.404958622478012</v>
      </c>
      <c r="S234" s="16">
        <f>N234/156</f>
        <v>4.6496794871794878</v>
      </c>
    </row>
    <row r="235" spans="1:19" x14ac:dyDescent="0.25">
      <c r="A235" s="3">
        <v>17</v>
      </c>
      <c r="B235" s="4">
        <v>39.5</v>
      </c>
      <c r="C235" s="4">
        <v>629.70000000000005</v>
      </c>
      <c r="D235" s="4">
        <f t="shared" si="80"/>
        <v>145.31538461538463</v>
      </c>
      <c r="E235" s="4">
        <f t="shared" si="86"/>
        <v>581.26153846153852</v>
      </c>
      <c r="F235" s="4">
        <f>C235/173.333+0.01</f>
        <v>3.6428916017146187</v>
      </c>
      <c r="G235" s="4">
        <f>C235/164.6667+0.01</f>
        <v>3.8340882947189687</v>
      </c>
      <c r="H235" s="4">
        <f t="shared" si="81"/>
        <v>3.8750769230769233</v>
      </c>
      <c r="I235" s="4">
        <f t="shared" si="82"/>
        <v>3.9274436439591778</v>
      </c>
      <c r="J235" s="4">
        <f t="shared" ref="J235" si="93">C235/156</f>
        <v>4.0365384615384619</v>
      </c>
      <c r="L235" s="3">
        <v>17</v>
      </c>
      <c r="M235" s="4">
        <v>39.5</v>
      </c>
      <c r="N235" s="4">
        <v>629.70000000000005</v>
      </c>
      <c r="O235" s="4">
        <f t="shared" si="84"/>
        <v>145.31538461538463</v>
      </c>
      <c r="P235" s="4">
        <f t="shared" si="89"/>
        <v>581.26153846153852</v>
      </c>
      <c r="Q235" s="4">
        <f>N235/173.333+0.01</f>
        <v>3.6428916017146187</v>
      </c>
      <c r="R235" s="4">
        <f>N235/164.6667+0.01</f>
        <v>3.8340882947189687</v>
      </c>
      <c r="S235" s="4">
        <f t="shared" ref="S235" si="94">N235/156</f>
        <v>4.0365384615384619</v>
      </c>
    </row>
    <row r="236" spans="1:19" x14ac:dyDescent="0.25">
      <c r="A236" s="3">
        <v>16</v>
      </c>
      <c r="B236" s="4">
        <v>34.5</v>
      </c>
      <c r="C236" s="4">
        <v>550</v>
      </c>
      <c r="D236" s="4">
        <f t="shared" si="80"/>
        <v>126.92307692307692</v>
      </c>
      <c r="E236" s="4">
        <f t="shared" si="86"/>
        <v>507.69230769230768</v>
      </c>
      <c r="F236" s="4">
        <f>C236/173.333+0.01</f>
        <v>3.1830830251596636</v>
      </c>
      <c r="G236" s="4">
        <f>C236/164.6667+0.01</f>
        <v>3.3500802955303044</v>
      </c>
      <c r="H236" s="4">
        <f t="shared" si="81"/>
        <v>3.3846153846153846</v>
      </c>
      <c r="I236" s="4">
        <f t="shared" si="82"/>
        <v>3.4303541435247697</v>
      </c>
      <c r="J236" s="4">
        <f>C236/156</f>
        <v>3.5256410256410255</v>
      </c>
      <c r="L236" s="3">
        <v>16</v>
      </c>
      <c r="M236" s="4">
        <v>34.5</v>
      </c>
      <c r="N236" s="4">
        <v>550</v>
      </c>
      <c r="O236" s="4">
        <f t="shared" si="84"/>
        <v>126.92307692307692</v>
      </c>
      <c r="P236" s="4">
        <f t="shared" si="89"/>
        <v>507.69230769230768</v>
      </c>
      <c r="Q236" s="4">
        <f>N236/173.333+0.01</f>
        <v>3.1830830251596636</v>
      </c>
      <c r="R236" s="4">
        <f>N236/164.6667+0.01</f>
        <v>3.3500802955303044</v>
      </c>
      <c r="S236" s="4">
        <f>N236/156</f>
        <v>3.5256410256410255</v>
      </c>
    </row>
    <row r="237" spans="1:19" x14ac:dyDescent="0.25">
      <c r="A237" s="3">
        <v>15</v>
      </c>
      <c r="B237" s="4">
        <v>30</v>
      </c>
      <c r="C237" s="4">
        <v>478.25</v>
      </c>
      <c r="D237" s="4">
        <f t="shared" si="80"/>
        <v>110.36538461538461</v>
      </c>
      <c r="E237" s="4">
        <f t="shared" si="86"/>
        <v>441.46153846153845</v>
      </c>
      <c r="F237" s="4">
        <f>C237/173.333</f>
        <v>2.7591399214229257</v>
      </c>
      <c r="G237" s="4">
        <f>C237/164.6667+0.01</f>
        <v>2.9143516387952149</v>
      </c>
      <c r="H237" s="4">
        <f t="shared" si="81"/>
        <v>2.9430769230769229</v>
      </c>
      <c r="I237" s="4">
        <f t="shared" si="82"/>
        <v>2.9828488529831292</v>
      </c>
      <c r="J237" s="4">
        <f>C237/156</f>
        <v>3.0657051282051282</v>
      </c>
      <c r="L237" s="3">
        <v>15</v>
      </c>
      <c r="M237" s="4">
        <v>30</v>
      </c>
      <c r="N237" s="4">
        <v>478.25</v>
      </c>
      <c r="O237" s="4">
        <f t="shared" si="84"/>
        <v>110.36538461538461</v>
      </c>
      <c r="P237" s="4">
        <f t="shared" si="89"/>
        <v>441.46153846153845</v>
      </c>
      <c r="Q237" s="4">
        <f>N237/173.333</f>
        <v>2.7591399214229257</v>
      </c>
      <c r="R237" s="4">
        <f>N237/164.6667+0.01</f>
        <v>2.9143516387952149</v>
      </c>
      <c r="S237" s="4">
        <f>N237/156</f>
        <v>3.0657051282051282</v>
      </c>
    </row>
    <row r="238" spans="1:19" x14ac:dyDescent="0.25">
      <c r="B238" s="10" t="s">
        <v>29</v>
      </c>
      <c r="C238" s="10" t="s">
        <v>29</v>
      </c>
      <c r="D238" s="10"/>
      <c r="E238" s="10"/>
      <c r="F238" s="10" t="s">
        <v>29</v>
      </c>
      <c r="G238" s="10" t="s">
        <v>29</v>
      </c>
      <c r="H238" s="10" t="s">
        <v>29</v>
      </c>
      <c r="I238" s="10" t="s">
        <v>29</v>
      </c>
      <c r="J238" s="10" t="s">
        <v>29</v>
      </c>
      <c r="M238" s="10" t="s">
        <v>29</v>
      </c>
      <c r="N238" s="10" t="s">
        <v>29</v>
      </c>
      <c r="O238" s="10"/>
      <c r="P238" s="10"/>
      <c r="Q238" s="10" t="s">
        <v>29</v>
      </c>
      <c r="R238" s="10" t="s">
        <v>29</v>
      </c>
      <c r="S238" s="10" t="s">
        <v>29</v>
      </c>
    </row>
    <row r="239" spans="1:19" x14ac:dyDescent="0.25">
      <c r="L239" s="13" t="s">
        <v>25</v>
      </c>
      <c r="M239" s="13" t="s">
        <v>26</v>
      </c>
      <c r="N239" s="14"/>
      <c r="O239" s="14"/>
      <c r="P239" s="14"/>
      <c r="Q239" s="14"/>
      <c r="R239" s="14"/>
      <c r="S239" s="14"/>
    </row>
    <row r="240" spans="1:19" ht="18.75" x14ac:dyDescent="0.3">
      <c r="A240" s="1"/>
      <c r="B240" s="2"/>
      <c r="C240" s="2"/>
      <c r="D240" s="2"/>
      <c r="E240" s="2"/>
      <c r="F240" s="2"/>
      <c r="G240" s="2"/>
      <c r="H240" s="2"/>
      <c r="I240" s="1"/>
      <c r="J240" s="6"/>
      <c r="M240" s="13" t="s">
        <v>27</v>
      </c>
      <c r="N240" s="14"/>
    </row>
    <row r="242" spans="1:19" ht="18.75" x14ac:dyDescent="0.3">
      <c r="A242" s="1" t="s">
        <v>28</v>
      </c>
      <c r="B242" s="2"/>
      <c r="C242" s="2"/>
      <c r="D242" s="2"/>
      <c r="E242" s="2"/>
      <c r="F242" s="2"/>
      <c r="G242" s="2"/>
      <c r="H242" s="2"/>
      <c r="I242" s="18" t="s">
        <v>18</v>
      </c>
      <c r="J242" s="19">
        <v>8.0000000000000002E-3</v>
      </c>
      <c r="L242" s="1" t="s">
        <v>28</v>
      </c>
      <c r="M242" s="2"/>
      <c r="N242" s="2"/>
      <c r="O242" s="2"/>
      <c r="P242" s="2"/>
      <c r="Q242" s="2"/>
      <c r="R242" s="2"/>
      <c r="S242" s="19"/>
    </row>
    <row r="243" spans="1:19" x14ac:dyDescent="0.25">
      <c r="L243" s="13" t="s">
        <v>24</v>
      </c>
      <c r="M243" s="14"/>
      <c r="N243" s="14"/>
      <c r="O243" s="14"/>
      <c r="P243" s="14"/>
      <c r="Q243" s="14"/>
    </row>
    <row r="244" spans="1:19" x14ac:dyDescent="0.25">
      <c r="A244" s="7" t="s">
        <v>1</v>
      </c>
      <c r="B244" s="7" t="s">
        <v>3</v>
      </c>
      <c r="C244" s="7" t="s">
        <v>4</v>
      </c>
      <c r="D244" s="7" t="s">
        <v>5</v>
      </c>
      <c r="E244" s="7" t="s">
        <v>6</v>
      </c>
      <c r="F244" s="7" t="s">
        <v>7</v>
      </c>
      <c r="G244" s="7" t="s">
        <v>8</v>
      </c>
      <c r="H244" s="7" t="s">
        <v>9</v>
      </c>
      <c r="I244" s="7" t="s">
        <v>10</v>
      </c>
      <c r="J244" s="7" t="s">
        <v>11</v>
      </c>
      <c r="L244" s="7" t="s">
        <v>1</v>
      </c>
      <c r="M244" s="7" t="s">
        <v>3</v>
      </c>
      <c r="N244" s="7" t="s">
        <v>4</v>
      </c>
      <c r="O244" s="7" t="s">
        <v>5</v>
      </c>
      <c r="P244" s="7" t="s">
        <v>6</v>
      </c>
      <c r="Q244" s="7" t="s">
        <v>7</v>
      </c>
      <c r="R244" s="7" t="s">
        <v>8</v>
      </c>
      <c r="S244" s="7" t="s">
        <v>11</v>
      </c>
    </row>
    <row r="245" spans="1:19" x14ac:dyDescent="0.25">
      <c r="A245" s="9" t="s">
        <v>2</v>
      </c>
      <c r="B245" s="9"/>
      <c r="C245" s="9"/>
      <c r="D245" s="9"/>
      <c r="E245" s="9" t="s">
        <v>12</v>
      </c>
      <c r="F245" s="9" t="s">
        <v>13</v>
      </c>
      <c r="G245" s="9" t="s">
        <v>14</v>
      </c>
      <c r="H245" s="9" t="s">
        <v>15</v>
      </c>
      <c r="I245" s="9" t="s">
        <v>16</v>
      </c>
      <c r="J245" s="9" t="s">
        <v>17</v>
      </c>
      <c r="L245" s="9" t="s">
        <v>2</v>
      </c>
      <c r="M245" s="9"/>
      <c r="N245" s="9"/>
      <c r="O245" s="9"/>
      <c r="P245" s="9" t="s">
        <v>12</v>
      </c>
      <c r="Q245" s="9" t="s">
        <v>13</v>
      </c>
      <c r="R245" s="9" t="s">
        <v>14</v>
      </c>
      <c r="S245" s="9" t="s">
        <v>17</v>
      </c>
    </row>
    <row r="246" spans="1:19" x14ac:dyDescent="0.25">
      <c r="A246" s="3">
        <v>22</v>
      </c>
      <c r="B246" s="4">
        <v>100</v>
      </c>
      <c r="C246" s="5">
        <v>1578</v>
      </c>
      <c r="D246" s="4">
        <f t="shared" ref="D246:D253" si="95">C246*12/52</f>
        <v>364.15384615384613</v>
      </c>
      <c r="E246" s="4">
        <f>D246*4</f>
        <v>1456.6153846153845</v>
      </c>
      <c r="F246" s="4">
        <f>C246/173.333+0.01</f>
        <v>9.1138636612762713</v>
      </c>
      <c r="G246" s="4">
        <f>C246/164.6667+0.01</f>
        <v>9.5929940115396732</v>
      </c>
      <c r="H246" s="4">
        <f t="shared" ref="H246:H253" si="96">C246/162.5</f>
        <v>9.7107692307692304</v>
      </c>
      <c r="I246" s="4">
        <f t="shared" ref="I246:I253" si="97">C246/160.3333</f>
        <v>9.8419978881492494</v>
      </c>
      <c r="J246" s="4">
        <f t="shared" ref="J246:J251" si="98">C246/156</f>
        <v>10.115384615384615</v>
      </c>
      <c r="L246" s="3">
        <v>22</v>
      </c>
      <c r="M246" s="4">
        <v>100</v>
      </c>
      <c r="N246" s="5">
        <v>1578</v>
      </c>
      <c r="O246" s="4">
        <f t="shared" ref="O246:O253" si="99">N246*12/52</f>
        <v>364.15384615384613</v>
      </c>
      <c r="P246" s="4">
        <f>O246*4</f>
        <v>1456.6153846153845</v>
      </c>
      <c r="Q246" s="4">
        <f>N246/173.333+0.01</f>
        <v>9.1138636612762713</v>
      </c>
      <c r="R246" s="4">
        <f>N246/164.6667+0.01</f>
        <v>9.5929940115396732</v>
      </c>
      <c r="S246" s="4">
        <f t="shared" ref="S246:S251" si="100">N246/156</f>
        <v>10.115384615384615</v>
      </c>
    </row>
    <row r="247" spans="1:19" x14ac:dyDescent="0.25">
      <c r="A247" s="3">
        <v>21</v>
      </c>
      <c r="B247" s="4">
        <v>85</v>
      </c>
      <c r="C247" s="5">
        <v>1341.3</v>
      </c>
      <c r="D247" s="4">
        <f t="shared" si="95"/>
        <v>309.53076923076918</v>
      </c>
      <c r="E247" s="4">
        <f t="shared" ref="E247:E253" si="101">D247*4</f>
        <v>1238.1230769230767</v>
      </c>
      <c r="F247" s="4">
        <f t="shared" ref="F247:F251" si="102">C247/173.333</f>
        <v>7.7382841120848305</v>
      </c>
      <c r="G247" s="4">
        <f t="shared" ref="G247:G252" si="103">C247/164.6667</f>
        <v>8.1455449098087236</v>
      </c>
      <c r="H247" s="4">
        <f t="shared" si="96"/>
        <v>8.2541538461538462</v>
      </c>
      <c r="I247" s="4">
        <f t="shared" si="97"/>
        <v>8.3656982049268613</v>
      </c>
      <c r="J247" s="4">
        <f t="shared" si="98"/>
        <v>8.5980769230769223</v>
      </c>
      <c r="L247" s="3">
        <v>21</v>
      </c>
      <c r="M247" s="4">
        <v>85</v>
      </c>
      <c r="N247" s="5">
        <v>1341.3</v>
      </c>
      <c r="O247" s="4">
        <f t="shared" si="99"/>
        <v>309.53076923076918</v>
      </c>
      <c r="P247" s="4">
        <f t="shared" ref="P247:P253" si="104">O247*4</f>
        <v>1238.1230769230767</v>
      </c>
      <c r="Q247" s="4">
        <f t="shared" ref="Q247:Q251" si="105">N247/173.333</f>
        <v>7.7382841120848305</v>
      </c>
      <c r="R247" s="4">
        <f t="shared" ref="R247:R252" si="106">N247/164.6667</f>
        <v>8.1455449098087236</v>
      </c>
      <c r="S247" s="4">
        <f t="shared" si="100"/>
        <v>8.5980769230769223</v>
      </c>
    </row>
    <row r="248" spans="1:19" x14ac:dyDescent="0.25">
      <c r="A248" s="3">
        <v>20</v>
      </c>
      <c r="B248" s="4">
        <v>70</v>
      </c>
      <c r="C248" s="5">
        <v>1104.5999999999999</v>
      </c>
      <c r="D248" s="4">
        <f t="shared" si="95"/>
        <v>254.90769230769229</v>
      </c>
      <c r="E248" s="4">
        <f t="shared" si="101"/>
        <v>1019.6307692307691</v>
      </c>
      <c r="F248" s="4">
        <f>C248/173.333+0.01</f>
        <v>6.3827045628933892</v>
      </c>
      <c r="G248" s="4">
        <f t="shared" si="103"/>
        <v>6.7080958080777711</v>
      </c>
      <c r="H248" s="4">
        <f t="shared" si="96"/>
        <v>6.7975384615384611</v>
      </c>
      <c r="I248" s="4">
        <f t="shared" si="97"/>
        <v>6.8893985217044733</v>
      </c>
      <c r="J248" s="4">
        <f>C248/156+0.01</f>
        <v>7.0907692307692303</v>
      </c>
      <c r="L248" s="15">
        <v>20</v>
      </c>
      <c r="M248" s="16">
        <v>61.5</v>
      </c>
      <c r="N248" s="16">
        <v>970.45</v>
      </c>
      <c r="O248" s="16">
        <f t="shared" si="99"/>
        <v>223.95000000000002</v>
      </c>
      <c r="P248" s="16">
        <f t="shared" si="104"/>
        <v>895.80000000000007</v>
      </c>
      <c r="Q248" s="16">
        <f t="shared" si="105"/>
        <v>5.5987607668476285</v>
      </c>
      <c r="R248" s="16">
        <f>N248/164.6667+0.01</f>
        <v>5.9034198596316081</v>
      </c>
      <c r="S248" s="16">
        <f>N248/156+0.01</f>
        <v>6.230833333333333</v>
      </c>
    </row>
    <row r="249" spans="1:19" x14ac:dyDescent="0.25">
      <c r="A249" s="3">
        <v>19</v>
      </c>
      <c r="B249" s="4">
        <v>55</v>
      </c>
      <c r="C249" s="4">
        <v>867.9</v>
      </c>
      <c r="D249" s="4">
        <f t="shared" si="95"/>
        <v>200.28461538461536</v>
      </c>
      <c r="E249" s="4">
        <f t="shared" si="101"/>
        <v>801.13846153846146</v>
      </c>
      <c r="F249" s="4">
        <f t="shared" si="102"/>
        <v>5.0071250137019492</v>
      </c>
      <c r="G249" s="4">
        <f>C249/164.6667+0.01</f>
        <v>5.2806467063468201</v>
      </c>
      <c r="H249" s="4">
        <f t="shared" si="96"/>
        <v>5.3409230769230769</v>
      </c>
      <c r="I249" s="4">
        <f t="shared" si="97"/>
        <v>5.4130988384820862</v>
      </c>
      <c r="J249" s="4">
        <f>C249/156+0.01</f>
        <v>5.5734615384615385</v>
      </c>
      <c r="L249" s="15">
        <v>19</v>
      </c>
      <c r="M249" s="16">
        <v>52.5</v>
      </c>
      <c r="N249" s="16">
        <v>828.45</v>
      </c>
      <c r="O249" s="16">
        <f t="shared" si="99"/>
        <v>191.18076923076927</v>
      </c>
      <c r="P249" s="16">
        <f t="shared" si="104"/>
        <v>764.72307692307709</v>
      </c>
      <c r="Q249" s="16">
        <f t="shared" si="105"/>
        <v>4.7795284221700429</v>
      </c>
      <c r="R249" s="16">
        <f>N249/164.6667+0.01</f>
        <v>5.0410718560583287</v>
      </c>
      <c r="S249" s="16">
        <f>N249/156+0.01</f>
        <v>5.3205769230769233</v>
      </c>
    </row>
    <row r="250" spans="1:19" x14ac:dyDescent="0.25">
      <c r="A250" s="3">
        <v>18</v>
      </c>
      <c r="B250" s="4">
        <v>47.5</v>
      </c>
      <c r="C250" s="4">
        <v>749.55</v>
      </c>
      <c r="D250" s="4">
        <f t="shared" si="95"/>
        <v>172.97307692307689</v>
      </c>
      <c r="E250" s="4">
        <f t="shared" si="101"/>
        <v>691.89230769230755</v>
      </c>
      <c r="F250" s="4">
        <f>C250/173.333+0.01</f>
        <v>4.3343352391062284</v>
      </c>
      <c r="G250" s="4">
        <f>C250/164.6667+0.01</f>
        <v>4.5619221554813452</v>
      </c>
      <c r="H250" s="4">
        <f t="shared" si="96"/>
        <v>4.6126153846153839</v>
      </c>
      <c r="I250" s="4">
        <f t="shared" si="97"/>
        <v>4.674948996870893</v>
      </c>
      <c r="J250" s="4">
        <f>C250/156+0.01</f>
        <v>4.8148076923076921</v>
      </c>
      <c r="L250" s="15">
        <v>18</v>
      </c>
      <c r="M250" s="16">
        <v>45.5</v>
      </c>
      <c r="N250" s="16">
        <v>718</v>
      </c>
      <c r="O250" s="16">
        <f t="shared" si="99"/>
        <v>165.69230769230768</v>
      </c>
      <c r="P250" s="16">
        <f t="shared" si="104"/>
        <v>662.76923076923072</v>
      </c>
      <c r="Q250" s="16">
        <f>N250/173.333+0.01</f>
        <v>4.1523156582993428</v>
      </c>
      <c r="R250" s="16">
        <f>N250/164.6667+0.01</f>
        <v>4.3703230039831977</v>
      </c>
      <c r="S250" s="16">
        <f>N250/156+0.01</f>
        <v>4.612564102564102</v>
      </c>
    </row>
    <row r="251" spans="1:19" x14ac:dyDescent="0.25">
      <c r="A251" s="3">
        <v>17</v>
      </c>
      <c r="B251" s="4">
        <v>39.5</v>
      </c>
      <c r="C251" s="4">
        <v>623.29999999999995</v>
      </c>
      <c r="D251" s="4">
        <f t="shared" si="95"/>
        <v>143.83846153846153</v>
      </c>
      <c r="E251" s="4">
        <f t="shared" si="101"/>
        <v>575.35384615384612</v>
      </c>
      <c r="F251" s="4">
        <f t="shared" si="102"/>
        <v>3.5959684537854879</v>
      </c>
      <c r="G251" s="4">
        <f t="shared" si="103"/>
        <v>3.7852219058255252</v>
      </c>
      <c r="H251" s="4">
        <f t="shared" si="96"/>
        <v>3.8356923076923075</v>
      </c>
      <c r="I251" s="4">
        <f t="shared" si="97"/>
        <v>3.8875267957436161</v>
      </c>
      <c r="J251" s="4">
        <f t="shared" si="98"/>
        <v>3.9955128205128201</v>
      </c>
      <c r="L251" s="3">
        <v>17</v>
      </c>
      <c r="M251" s="4">
        <v>39.5</v>
      </c>
      <c r="N251" s="4">
        <v>623.29999999999995</v>
      </c>
      <c r="O251" s="4">
        <f t="shared" si="99"/>
        <v>143.83846153846153</v>
      </c>
      <c r="P251" s="4">
        <f t="shared" si="104"/>
        <v>575.35384615384612</v>
      </c>
      <c r="Q251" s="4">
        <f t="shared" si="105"/>
        <v>3.5959684537854879</v>
      </c>
      <c r="R251" s="4">
        <f t="shared" si="106"/>
        <v>3.7852219058255252</v>
      </c>
      <c r="S251" s="4">
        <f t="shared" si="100"/>
        <v>3.9955128205128201</v>
      </c>
    </row>
    <row r="252" spans="1:19" x14ac:dyDescent="0.25">
      <c r="A252" s="3">
        <v>16</v>
      </c>
      <c r="B252" s="4">
        <v>34.5</v>
      </c>
      <c r="C252" s="4">
        <v>544.4</v>
      </c>
      <c r="D252" s="4">
        <f t="shared" si="95"/>
        <v>125.63076923076922</v>
      </c>
      <c r="E252" s="4">
        <f t="shared" si="101"/>
        <v>502.52307692307687</v>
      </c>
      <c r="F252" s="4">
        <f>C252/173.333+0.01</f>
        <v>3.1507752707216743</v>
      </c>
      <c r="G252" s="4">
        <f t="shared" si="103"/>
        <v>3.3060722052485416</v>
      </c>
      <c r="H252" s="4">
        <f t="shared" si="96"/>
        <v>3.3501538461538458</v>
      </c>
      <c r="I252" s="4">
        <f t="shared" si="97"/>
        <v>3.3954269013361538</v>
      </c>
      <c r="J252" s="4">
        <f>C252/156+0.01</f>
        <v>3.4997435897435896</v>
      </c>
      <c r="L252" s="3">
        <v>16</v>
      </c>
      <c r="M252" s="4">
        <v>34.5</v>
      </c>
      <c r="N252" s="4">
        <v>544.4</v>
      </c>
      <c r="O252" s="4">
        <f t="shared" si="99"/>
        <v>125.63076923076922</v>
      </c>
      <c r="P252" s="4">
        <f t="shared" si="104"/>
        <v>502.52307692307687</v>
      </c>
      <c r="Q252" s="4">
        <f>N252/173.333+0.01</f>
        <v>3.1507752707216743</v>
      </c>
      <c r="R252" s="4">
        <f t="shared" si="106"/>
        <v>3.3060722052485416</v>
      </c>
      <c r="S252" s="4">
        <f>N252/156+0.01</f>
        <v>3.4997435897435896</v>
      </c>
    </row>
    <row r="253" spans="1:19" x14ac:dyDescent="0.25">
      <c r="A253" s="3">
        <v>15</v>
      </c>
      <c r="B253" s="4">
        <v>30</v>
      </c>
      <c r="C253" s="4">
        <v>473.4</v>
      </c>
      <c r="D253" s="4">
        <f t="shared" si="95"/>
        <v>109.24615384615383</v>
      </c>
      <c r="E253" s="4">
        <f t="shared" si="101"/>
        <v>436.98461538461532</v>
      </c>
      <c r="F253" s="4">
        <f>C253/173.333+0.01</f>
        <v>2.7411590983828811</v>
      </c>
      <c r="G253" s="4">
        <f>C253/164.6667+0.01</f>
        <v>2.8848982034619017</v>
      </c>
      <c r="H253" s="4">
        <f t="shared" si="96"/>
        <v>2.9132307692307693</v>
      </c>
      <c r="I253" s="4">
        <f t="shared" si="97"/>
        <v>2.9525993664447743</v>
      </c>
      <c r="J253" s="4">
        <f>C253/156+0.01</f>
        <v>3.0446153846153843</v>
      </c>
      <c r="L253" s="3">
        <v>15</v>
      </c>
      <c r="M253" s="4">
        <v>30</v>
      </c>
      <c r="N253" s="4">
        <v>473.4</v>
      </c>
      <c r="O253" s="4">
        <f t="shared" si="99"/>
        <v>109.24615384615383</v>
      </c>
      <c r="P253" s="4">
        <f t="shared" si="104"/>
        <v>436.98461538461532</v>
      </c>
      <c r="Q253" s="4">
        <f>N253/173.333+0.01</f>
        <v>2.7411590983828811</v>
      </c>
      <c r="R253" s="4">
        <f>N253/164.6667+0.01</f>
        <v>2.8848982034619017</v>
      </c>
      <c r="S253" s="4">
        <f>N253/156+0.01</f>
        <v>3.0446153846153843</v>
      </c>
    </row>
    <row r="254" spans="1:19" x14ac:dyDescent="0.25">
      <c r="B254" s="10" t="s">
        <v>29</v>
      </c>
      <c r="C254" s="10" t="s">
        <v>29</v>
      </c>
      <c r="D254" s="10" t="s">
        <v>29</v>
      </c>
      <c r="E254" s="10" t="s">
        <v>29</v>
      </c>
      <c r="F254" s="10" t="s">
        <v>29</v>
      </c>
      <c r="G254" s="10" t="s">
        <v>29</v>
      </c>
      <c r="H254" s="10" t="s">
        <v>29</v>
      </c>
      <c r="I254" s="10" t="s">
        <v>29</v>
      </c>
      <c r="J254" s="10" t="s">
        <v>29</v>
      </c>
      <c r="M254" s="10" t="s">
        <v>29</v>
      </c>
      <c r="N254" s="10" t="s">
        <v>29</v>
      </c>
      <c r="O254" s="10" t="s">
        <v>29</v>
      </c>
      <c r="P254" s="10" t="s">
        <v>29</v>
      </c>
      <c r="Q254" s="10" t="s">
        <v>29</v>
      </c>
      <c r="R254" s="10" t="s">
        <v>29</v>
      </c>
      <c r="S254" s="10" t="s">
        <v>29</v>
      </c>
    </row>
    <row r="255" spans="1:19" x14ac:dyDescent="0.25">
      <c r="L255" s="13" t="s">
        <v>25</v>
      </c>
      <c r="M255" s="13" t="s">
        <v>26</v>
      </c>
      <c r="N255" s="14"/>
      <c r="O255" s="14"/>
      <c r="P255" s="14"/>
      <c r="Q255" s="14"/>
      <c r="R255" s="14"/>
      <c r="S255" s="14"/>
    </row>
    <row r="256" spans="1:19" ht="18.75" x14ac:dyDescent="0.3">
      <c r="A256" s="1"/>
      <c r="B256" s="2"/>
      <c r="C256" s="2"/>
      <c r="D256" s="2"/>
      <c r="E256" s="2"/>
      <c r="F256" s="2"/>
      <c r="G256" s="2"/>
      <c r="H256" s="2"/>
      <c r="I256" s="1"/>
      <c r="J256" s="6"/>
      <c r="M256" s="13" t="s">
        <v>27</v>
      </c>
      <c r="N256" s="14"/>
    </row>
    <row r="258" spans="1:19" ht="18.75" x14ac:dyDescent="0.3">
      <c r="A258" s="1" t="s">
        <v>22</v>
      </c>
      <c r="B258" s="2"/>
      <c r="C258" s="2"/>
      <c r="D258" s="2"/>
      <c r="E258" s="2"/>
      <c r="F258" s="2"/>
      <c r="G258" s="2"/>
      <c r="H258" s="2"/>
      <c r="I258" s="18" t="s">
        <v>18</v>
      </c>
      <c r="J258" s="19">
        <v>8.8999999999999999E-3</v>
      </c>
      <c r="L258" s="1" t="s">
        <v>22</v>
      </c>
      <c r="M258" s="2"/>
      <c r="N258" s="2"/>
      <c r="O258" s="2"/>
      <c r="P258" s="2"/>
      <c r="Q258" s="2"/>
      <c r="R258" s="2"/>
      <c r="S258" s="19"/>
    </row>
    <row r="259" spans="1:19" x14ac:dyDescent="0.25">
      <c r="L259" s="13" t="s">
        <v>24</v>
      </c>
      <c r="M259" s="14"/>
      <c r="N259" s="14"/>
      <c r="O259" s="14"/>
      <c r="P259" s="14"/>
      <c r="Q259" s="14"/>
    </row>
    <row r="260" spans="1:19" x14ac:dyDescent="0.25">
      <c r="A260" s="7" t="s">
        <v>1</v>
      </c>
      <c r="B260" s="7" t="s">
        <v>3</v>
      </c>
      <c r="C260" s="7" t="s">
        <v>4</v>
      </c>
      <c r="D260" s="7" t="s">
        <v>5</v>
      </c>
      <c r="E260" s="7" t="s">
        <v>6</v>
      </c>
      <c r="F260" s="7" t="s">
        <v>7</v>
      </c>
      <c r="G260" s="7" t="s">
        <v>8</v>
      </c>
      <c r="H260" s="7" t="s">
        <v>9</v>
      </c>
      <c r="I260" s="7" t="s">
        <v>10</v>
      </c>
      <c r="J260" s="7" t="s">
        <v>11</v>
      </c>
      <c r="L260" s="7" t="s">
        <v>1</v>
      </c>
      <c r="M260" s="7" t="s">
        <v>3</v>
      </c>
      <c r="N260" s="7" t="s">
        <v>4</v>
      </c>
      <c r="O260" s="7" t="s">
        <v>5</v>
      </c>
      <c r="P260" s="7" t="s">
        <v>6</v>
      </c>
      <c r="Q260" s="7" t="s">
        <v>7</v>
      </c>
      <c r="R260" s="7" t="s">
        <v>8</v>
      </c>
      <c r="S260" s="7" t="s">
        <v>11</v>
      </c>
    </row>
    <row r="261" spans="1:19" x14ac:dyDescent="0.25">
      <c r="A261" s="9" t="s">
        <v>2</v>
      </c>
      <c r="B261" s="9"/>
      <c r="C261" s="9"/>
      <c r="D261" s="9"/>
      <c r="E261" s="9" t="s">
        <v>12</v>
      </c>
      <c r="F261" s="9" t="s">
        <v>13</v>
      </c>
      <c r="G261" s="9" t="s">
        <v>14</v>
      </c>
      <c r="H261" s="9" t="s">
        <v>15</v>
      </c>
      <c r="I261" s="9" t="s">
        <v>16</v>
      </c>
      <c r="J261" s="9" t="s">
        <v>17</v>
      </c>
      <c r="L261" s="9" t="s">
        <v>2</v>
      </c>
      <c r="M261" s="9"/>
      <c r="N261" s="9"/>
      <c r="O261" s="9"/>
      <c r="P261" s="9" t="s">
        <v>12</v>
      </c>
      <c r="Q261" s="9" t="s">
        <v>13</v>
      </c>
      <c r="R261" s="9" t="s">
        <v>14</v>
      </c>
      <c r="S261" s="9" t="s">
        <v>17</v>
      </c>
    </row>
    <row r="262" spans="1:19" x14ac:dyDescent="0.25">
      <c r="A262" s="3">
        <v>23</v>
      </c>
      <c r="B262" s="4">
        <v>100</v>
      </c>
      <c r="C262" s="5">
        <v>1565.4</v>
      </c>
      <c r="D262" s="4">
        <f>C262*12/52</f>
        <v>361.2461538461539</v>
      </c>
      <c r="E262" s="4">
        <f>D262*4</f>
        <v>1444.9846153846156</v>
      </c>
      <c r="F262" s="12">
        <f>C262/173.333</f>
        <v>9.0311712137907971</v>
      </c>
      <c r="G262" s="12">
        <f>C262/164.6667</f>
        <v>9.5064758084057086</v>
      </c>
      <c r="H262" s="4">
        <f>C262/162.5</f>
        <v>9.633230769230769</v>
      </c>
      <c r="I262" s="4">
        <f>C262/160.3333</f>
        <v>9.7634115932248626</v>
      </c>
      <c r="J262" s="12">
        <f>C262/156</f>
        <v>10.034615384615385</v>
      </c>
      <c r="L262" s="3">
        <v>23</v>
      </c>
      <c r="M262" s="4">
        <v>100</v>
      </c>
      <c r="N262" s="5">
        <v>1565.4</v>
      </c>
      <c r="O262" s="4">
        <f>N262*12/52</f>
        <v>361.2461538461539</v>
      </c>
      <c r="P262" s="4">
        <f>O262*4</f>
        <v>1444.9846153846156</v>
      </c>
      <c r="Q262" s="12">
        <f>N262/173.333</f>
        <v>9.0311712137907971</v>
      </c>
      <c r="R262" s="12">
        <f>N262/164.6667</f>
        <v>9.5064758084057086</v>
      </c>
      <c r="S262" s="12">
        <f>N262/156</f>
        <v>10.034615384615385</v>
      </c>
    </row>
    <row r="263" spans="1:19" x14ac:dyDescent="0.25">
      <c r="A263" s="3">
        <v>22</v>
      </c>
      <c r="B263" s="4">
        <v>100</v>
      </c>
      <c r="C263" s="5">
        <v>1565.4</v>
      </c>
      <c r="D263" s="4">
        <f t="shared" ref="D263:D270" si="107">C263*12/52</f>
        <v>361.2461538461539</v>
      </c>
      <c r="E263" s="4">
        <f>D263*4</f>
        <v>1444.9846153846156</v>
      </c>
      <c r="F263" s="12">
        <f t="shared" ref="F263:F270" si="108">C263/173.333</f>
        <v>9.0311712137907971</v>
      </c>
      <c r="G263" s="12">
        <f t="shared" ref="G263:G270" si="109">C263/164.6667</f>
        <v>9.5064758084057086</v>
      </c>
      <c r="H263" s="4">
        <f t="shared" ref="H263:H270" si="110">C263/162.5</f>
        <v>9.633230769230769</v>
      </c>
      <c r="I263" s="4">
        <f t="shared" ref="I263:I270" si="111">C263/160.3333</f>
        <v>9.7634115932248626</v>
      </c>
      <c r="J263" s="12">
        <f t="shared" ref="J263:J270" si="112">C263/156</f>
        <v>10.034615384615385</v>
      </c>
      <c r="L263" s="3">
        <v>22</v>
      </c>
      <c r="M263" s="4">
        <v>100</v>
      </c>
      <c r="N263" s="5">
        <v>1565.4</v>
      </c>
      <c r="O263" s="4">
        <f t="shared" ref="O263:O270" si="113">N263*12/52</f>
        <v>361.2461538461539</v>
      </c>
      <c r="P263" s="4">
        <f>O263*4</f>
        <v>1444.9846153846156</v>
      </c>
      <c r="Q263" s="12">
        <f t="shared" ref="Q263:Q270" si="114">N263/173.333</f>
        <v>9.0311712137907971</v>
      </c>
      <c r="R263" s="12">
        <f t="shared" ref="R263:R270" si="115">N263/164.6667</f>
        <v>9.5064758084057086</v>
      </c>
      <c r="S263" s="12">
        <f t="shared" ref="S263:S270" si="116">N263/156</f>
        <v>10.034615384615385</v>
      </c>
    </row>
    <row r="264" spans="1:19" x14ac:dyDescent="0.25">
      <c r="A264" s="3">
        <v>21</v>
      </c>
      <c r="B264" s="4">
        <v>85</v>
      </c>
      <c r="C264" s="5">
        <v>1330.6</v>
      </c>
      <c r="D264" s="4">
        <f t="shared" si="107"/>
        <v>307.06153846153842</v>
      </c>
      <c r="E264" s="4">
        <f t="shared" ref="E264:E270" si="117">D264*4</f>
        <v>1228.2461538461537</v>
      </c>
      <c r="F264" s="12">
        <f t="shared" si="108"/>
        <v>7.6765532241408154</v>
      </c>
      <c r="G264" s="12">
        <f t="shared" si="109"/>
        <v>8.0805651658774966</v>
      </c>
      <c r="H264" s="4">
        <f t="shared" si="110"/>
        <v>8.1883076923076921</v>
      </c>
      <c r="I264" s="4">
        <f t="shared" si="111"/>
        <v>8.2989622243164689</v>
      </c>
      <c r="J264" s="12">
        <f t="shared" si="112"/>
        <v>8.5294871794871785</v>
      </c>
      <c r="L264" s="3">
        <v>21</v>
      </c>
      <c r="M264" s="4">
        <v>85</v>
      </c>
      <c r="N264" s="5">
        <v>1330.6</v>
      </c>
      <c r="O264" s="4">
        <f t="shared" si="113"/>
        <v>307.06153846153842</v>
      </c>
      <c r="P264" s="4">
        <f t="shared" ref="P264:P270" si="118">O264*4</f>
        <v>1228.2461538461537</v>
      </c>
      <c r="Q264" s="12">
        <f t="shared" si="114"/>
        <v>7.6765532241408154</v>
      </c>
      <c r="R264" s="12">
        <f t="shared" si="115"/>
        <v>8.0805651658774966</v>
      </c>
      <c r="S264" s="12">
        <f t="shared" si="116"/>
        <v>8.5294871794871785</v>
      </c>
    </row>
    <row r="265" spans="1:19" x14ac:dyDescent="0.25">
      <c r="A265" s="3">
        <v>20</v>
      </c>
      <c r="B265" s="4">
        <v>70</v>
      </c>
      <c r="C265" s="5">
        <v>1095.8</v>
      </c>
      <c r="D265" s="4">
        <f t="shared" si="107"/>
        <v>252.87692307692305</v>
      </c>
      <c r="E265" s="4">
        <f t="shared" si="117"/>
        <v>1011.5076923076922</v>
      </c>
      <c r="F265" s="12">
        <f t="shared" si="108"/>
        <v>6.3219352344908355</v>
      </c>
      <c r="G265" s="12">
        <f t="shared" si="109"/>
        <v>6.6546545233492864</v>
      </c>
      <c r="H265" s="4">
        <f t="shared" si="110"/>
        <v>6.7433846153846151</v>
      </c>
      <c r="I265" s="4">
        <f t="shared" si="111"/>
        <v>6.8345128554080778</v>
      </c>
      <c r="J265" s="12">
        <f t="shared" si="112"/>
        <v>7.0243589743589743</v>
      </c>
      <c r="L265" s="15">
        <v>20</v>
      </c>
      <c r="M265" s="16">
        <v>61.5</v>
      </c>
      <c r="N265" s="16">
        <v>962.7</v>
      </c>
      <c r="O265" s="16">
        <f t="shared" si="113"/>
        <v>222.1615384615385</v>
      </c>
      <c r="P265" s="16">
        <f t="shared" si="118"/>
        <v>888.64615384615399</v>
      </c>
      <c r="Q265" s="17">
        <f t="shared" si="114"/>
        <v>5.5540491424021976</v>
      </c>
      <c r="R265" s="17">
        <f t="shared" si="115"/>
        <v>5.8463550918309535</v>
      </c>
      <c r="S265" s="17">
        <f t="shared" si="116"/>
        <v>6.1711538461538469</v>
      </c>
    </row>
    <row r="266" spans="1:19" x14ac:dyDescent="0.25">
      <c r="A266" s="3">
        <v>19</v>
      </c>
      <c r="B266" s="4">
        <v>55</v>
      </c>
      <c r="C266" s="4">
        <v>860.95</v>
      </c>
      <c r="D266" s="4">
        <f t="shared" si="107"/>
        <v>198.68076923076927</v>
      </c>
      <c r="E266" s="4">
        <f t="shared" si="117"/>
        <v>794.72307692307709</v>
      </c>
      <c r="F266" s="12">
        <f t="shared" si="108"/>
        <v>4.9670287827476596</v>
      </c>
      <c r="G266" s="12">
        <f t="shared" si="109"/>
        <v>5.2284402371578471</v>
      </c>
      <c r="H266" s="4">
        <f t="shared" si="110"/>
        <v>5.2981538461538467</v>
      </c>
      <c r="I266" s="4">
        <f t="shared" si="111"/>
        <v>5.3697516361230013</v>
      </c>
      <c r="J266" s="12">
        <f t="shared" si="112"/>
        <v>5.5189102564102566</v>
      </c>
      <c r="L266" s="15">
        <v>19</v>
      </c>
      <c r="M266" s="16">
        <v>52.5</v>
      </c>
      <c r="N266" s="16">
        <v>821.85</v>
      </c>
      <c r="O266" s="16">
        <f t="shared" si="113"/>
        <v>189.65769230769232</v>
      </c>
      <c r="P266" s="16">
        <f t="shared" si="118"/>
        <v>758.63076923076926</v>
      </c>
      <c r="Q266" s="17">
        <f t="shared" si="114"/>
        <v>4.7414514258681271</v>
      </c>
      <c r="R266" s="17">
        <f t="shared" si="115"/>
        <v>4.9909908925119657</v>
      </c>
      <c r="S266" s="17">
        <f t="shared" si="116"/>
        <v>5.2682692307692305</v>
      </c>
    </row>
    <row r="267" spans="1:19" x14ac:dyDescent="0.25">
      <c r="A267" s="3">
        <v>18</v>
      </c>
      <c r="B267" s="4">
        <v>47.5</v>
      </c>
      <c r="C267" s="4">
        <v>743.55</v>
      </c>
      <c r="D267" s="4">
        <f t="shared" si="107"/>
        <v>171.5884615384615</v>
      </c>
      <c r="E267" s="4">
        <f t="shared" si="117"/>
        <v>686.35384615384601</v>
      </c>
      <c r="F267" s="12">
        <f t="shared" si="108"/>
        <v>4.2897197879226692</v>
      </c>
      <c r="G267" s="12">
        <f t="shared" si="109"/>
        <v>4.515484915893742</v>
      </c>
      <c r="H267" s="4">
        <f t="shared" si="110"/>
        <v>4.5756923076923073</v>
      </c>
      <c r="I267" s="4">
        <f t="shared" si="111"/>
        <v>4.6375269516688045</v>
      </c>
      <c r="J267" s="12">
        <f t="shared" si="112"/>
        <v>4.7663461538461531</v>
      </c>
      <c r="L267" s="15">
        <v>18</v>
      </c>
      <c r="M267" s="16">
        <v>45.5</v>
      </c>
      <c r="N267" s="16">
        <v>712.25</v>
      </c>
      <c r="O267" s="16">
        <f t="shared" si="113"/>
        <v>164.36538461538461</v>
      </c>
      <c r="P267" s="16">
        <f t="shared" si="118"/>
        <v>657.46153846153845</v>
      </c>
      <c r="Q267" s="17">
        <f t="shared" si="114"/>
        <v>4.1091425175817644</v>
      </c>
      <c r="R267" s="17">
        <f t="shared" si="115"/>
        <v>4.3254039827117445</v>
      </c>
      <c r="S267" s="17">
        <f t="shared" si="116"/>
        <v>4.5657051282051286</v>
      </c>
    </row>
    <row r="268" spans="1:19" x14ac:dyDescent="0.25">
      <c r="A268" s="3">
        <v>17</v>
      </c>
      <c r="B268" s="4">
        <v>39.5</v>
      </c>
      <c r="C268" s="4">
        <v>618.35</v>
      </c>
      <c r="D268" s="4">
        <f t="shared" si="107"/>
        <v>142.69615384615386</v>
      </c>
      <c r="E268" s="4">
        <f t="shared" si="117"/>
        <v>570.78461538461545</v>
      </c>
      <c r="F268" s="12">
        <f t="shared" si="108"/>
        <v>3.5674107065590515</v>
      </c>
      <c r="G268" s="12">
        <f t="shared" si="109"/>
        <v>3.7551611831657525</v>
      </c>
      <c r="H268" s="4">
        <f t="shared" si="110"/>
        <v>3.8052307692307692</v>
      </c>
      <c r="I268" s="4">
        <f t="shared" si="111"/>
        <v>3.8566536084518934</v>
      </c>
      <c r="J268" s="12">
        <f t="shared" si="112"/>
        <v>3.9637820512820516</v>
      </c>
      <c r="L268" s="3">
        <v>17</v>
      </c>
      <c r="M268" s="4">
        <v>39.5</v>
      </c>
      <c r="N268" s="4">
        <v>618.35</v>
      </c>
      <c r="O268" s="4">
        <f t="shared" si="113"/>
        <v>142.69615384615386</v>
      </c>
      <c r="P268" s="4">
        <f t="shared" si="118"/>
        <v>570.78461538461545</v>
      </c>
      <c r="Q268" s="12">
        <f t="shared" si="114"/>
        <v>3.5674107065590515</v>
      </c>
      <c r="R268" s="12">
        <f t="shared" si="115"/>
        <v>3.7551611831657525</v>
      </c>
      <c r="S268" s="12">
        <f t="shared" si="116"/>
        <v>3.9637820512820516</v>
      </c>
    </row>
    <row r="269" spans="1:19" x14ac:dyDescent="0.25">
      <c r="A269" s="3">
        <v>16</v>
      </c>
      <c r="B269" s="4">
        <v>34.5</v>
      </c>
      <c r="C269" s="4">
        <v>540.04999999999995</v>
      </c>
      <c r="D269" s="4">
        <f t="shared" si="107"/>
        <v>124.62692307692306</v>
      </c>
      <c r="E269" s="4">
        <f t="shared" si="117"/>
        <v>498.50769230769225</v>
      </c>
      <c r="F269" s="12">
        <f t="shared" si="108"/>
        <v>3.1156790686135931</v>
      </c>
      <c r="G269" s="12">
        <f>C269/164.6667+0.01</f>
        <v>3.2896552065475286</v>
      </c>
      <c r="H269" s="4">
        <f t="shared" si="110"/>
        <v>3.3233846153846152</v>
      </c>
      <c r="I269" s="4">
        <f t="shared" si="111"/>
        <v>3.3682959185646397</v>
      </c>
      <c r="J269" s="12">
        <f t="shared" si="112"/>
        <v>3.4618589743589743</v>
      </c>
      <c r="L269" s="3">
        <v>16</v>
      </c>
      <c r="M269" s="4">
        <v>34.5</v>
      </c>
      <c r="N269" s="4">
        <v>540.04999999999995</v>
      </c>
      <c r="O269" s="4">
        <f t="shared" si="113"/>
        <v>124.62692307692306</v>
      </c>
      <c r="P269" s="4">
        <f t="shared" si="118"/>
        <v>498.50769230769225</v>
      </c>
      <c r="Q269" s="12">
        <f t="shared" si="114"/>
        <v>3.1156790686135931</v>
      </c>
      <c r="R269" s="12">
        <f>N269/164.6667+0.01</f>
        <v>3.2896552065475286</v>
      </c>
      <c r="S269" s="12">
        <f t="shared" si="116"/>
        <v>3.4618589743589743</v>
      </c>
    </row>
    <row r="270" spans="1:19" x14ac:dyDescent="0.25">
      <c r="A270" s="3">
        <v>15</v>
      </c>
      <c r="B270" s="4">
        <v>30</v>
      </c>
      <c r="C270" s="4">
        <v>469.6</v>
      </c>
      <c r="D270" s="4">
        <f t="shared" si="107"/>
        <v>108.36923076923078</v>
      </c>
      <c r="E270" s="4">
        <f t="shared" si="117"/>
        <v>433.47692307692313</v>
      </c>
      <c r="F270" s="12">
        <f t="shared" si="108"/>
        <v>2.7092359792999603</v>
      </c>
      <c r="G270" s="12">
        <f t="shared" si="109"/>
        <v>2.8518212850564204</v>
      </c>
      <c r="H270" s="4">
        <f t="shared" si="110"/>
        <v>2.889846153846154</v>
      </c>
      <c r="I270" s="4">
        <f t="shared" si="111"/>
        <v>2.9288987378167852</v>
      </c>
      <c r="J270" s="12">
        <f t="shared" si="112"/>
        <v>3.0102564102564102</v>
      </c>
      <c r="L270" s="3">
        <v>15</v>
      </c>
      <c r="M270" s="4">
        <v>30</v>
      </c>
      <c r="N270" s="4">
        <v>469.6</v>
      </c>
      <c r="O270" s="4">
        <f t="shared" si="113"/>
        <v>108.36923076923078</v>
      </c>
      <c r="P270" s="4">
        <f t="shared" si="118"/>
        <v>433.47692307692313</v>
      </c>
      <c r="Q270" s="12">
        <f t="shared" si="114"/>
        <v>2.7092359792999603</v>
      </c>
      <c r="R270" s="12">
        <f t="shared" si="115"/>
        <v>2.8518212850564204</v>
      </c>
      <c r="S270" s="12">
        <f t="shared" si="116"/>
        <v>3.0102564102564102</v>
      </c>
    </row>
    <row r="271" spans="1:19" x14ac:dyDescent="0.25">
      <c r="B271" s="10" t="s">
        <v>23</v>
      </c>
      <c r="C271" s="10" t="s">
        <v>23</v>
      </c>
      <c r="D271" s="10"/>
      <c r="E271" s="10"/>
      <c r="F271" s="10" t="s">
        <v>23</v>
      </c>
      <c r="G271" s="10" t="s">
        <v>23</v>
      </c>
      <c r="H271" s="10"/>
      <c r="I271" s="10"/>
      <c r="J271" s="10" t="s">
        <v>23</v>
      </c>
      <c r="M271" s="10" t="s">
        <v>23</v>
      </c>
      <c r="N271" s="10" t="s">
        <v>23</v>
      </c>
      <c r="O271" s="10"/>
      <c r="P271" s="10"/>
      <c r="Q271" s="10" t="s">
        <v>23</v>
      </c>
      <c r="R271" s="10" t="s">
        <v>23</v>
      </c>
      <c r="S271" s="10" t="s">
        <v>23</v>
      </c>
    </row>
    <row r="272" spans="1:19" x14ac:dyDescent="0.25">
      <c r="L272" s="13" t="s">
        <v>25</v>
      </c>
      <c r="M272" s="13" t="s">
        <v>26</v>
      </c>
      <c r="N272" s="14"/>
      <c r="O272" s="14"/>
      <c r="P272" s="14"/>
      <c r="Q272" s="14"/>
      <c r="R272" s="14"/>
      <c r="S272" s="14"/>
    </row>
    <row r="273" spans="1:14" ht="18.75" x14ac:dyDescent="0.3">
      <c r="A273" s="1" t="s">
        <v>21</v>
      </c>
      <c r="B273" s="2"/>
      <c r="C273" s="2"/>
      <c r="D273" s="2"/>
      <c r="E273" s="2"/>
      <c r="F273" s="2"/>
      <c r="G273" s="2"/>
      <c r="H273" s="2"/>
      <c r="I273" s="1"/>
      <c r="J273" s="6"/>
      <c r="M273" s="13" t="s">
        <v>27</v>
      </c>
      <c r="N273" s="14"/>
    </row>
    <row r="275" spans="1:14" x14ac:dyDescent="0.25">
      <c r="A275" s="7" t="s">
        <v>1</v>
      </c>
      <c r="B275" s="7" t="s">
        <v>3</v>
      </c>
      <c r="C275" s="7" t="s">
        <v>4</v>
      </c>
      <c r="D275" s="7" t="s">
        <v>5</v>
      </c>
      <c r="E275" s="7" t="s">
        <v>6</v>
      </c>
      <c r="F275" s="7" t="s">
        <v>7</v>
      </c>
      <c r="G275" s="7" t="s">
        <v>8</v>
      </c>
      <c r="H275" s="7" t="s">
        <v>9</v>
      </c>
      <c r="I275" s="7" t="s">
        <v>10</v>
      </c>
      <c r="J275" s="7" t="s">
        <v>11</v>
      </c>
    </row>
    <row r="276" spans="1:14" x14ac:dyDescent="0.25">
      <c r="A276" s="9" t="s">
        <v>2</v>
      </c>
      <c r="B276" s="9"/>
      <c r="C276" s="9"/>
      <c r="D276" s="9"/>
      <c r="E276" s="9" t="s">
        <v>12</v>
      </c>
      <c r="F276" s="9" t="s">
        <v>13</v>
      </c>
      <c r="G276" s="9" t="s">
        <v>14</v>
      </c>
      <c r="H276" s="9" t="s">
        <v>15</v>
      </c>
      <c r="I276" s="9" t="s">
        <v>16</v>
      </c>
      <c r="J276" s="9" t="s">
        <v>17</v>
      </c>
    </row>
    <row r="277" spans="1:14" x14ac:dyDescent="0.25">
      <c r="A277" s="3">
        <v>23</v>
      </c>
      <c r="B277" s="4">
        <v>100</v>
      </c>
      <c r="C277" s="5">
        <v>1551.6</v>
      </c>
      <c r="D277" s="4">
        <f>C277*12/52</f>
        <v>358.06153846153842</v>
      </c>
      <c r="E277" s="4">
        <f>D277*4</f>
        <v>1432.2461538461537</v>
      </c>
      <c r="F277" s="4">
        <f>C277/173.333</f>
        <v>8.9515556760686081</v>
      </c>
      <c r="G277" s="4">
        <f>C277/164.6667</f>
        <v>9.4226701573542186</v>
      </c>
      <c r="H277" s="4">
        <f>C277/162.5</f>
        <v>9.5483076923076915</v>
      </c>
      <c r="I277" s="4">
        <f>C277/160.3333</f>
        <v>9.6773408892600585</v>
      </c>
      <c r="J277" s="4">
        <f>C277/156</f>
        <v>9.9461538461538463</v>
      </c>
    </row>
    <row r="278" spans="1:14" x14ac:dyDescent="0.25">
      <c r="A278" s="3">
        <v>22</v>
      </c>
      <c r="B278" s="4">
        <v>85</v>
      </c>
      <c r="C278" s="5">
        <v>1318.85</v>
      </c>
      <c r="D278" s="4">
        <f t="shared" ref="D278:D285" si="119">C278*12/52</f>
        <v>304.34999999999997</v>
      </c>
      <c r="E278" s="4">
        <f>D278*4</f>
        <v>1217.3999999999999</v>
      </c>
      <c r="F278" s="4">
        <f t="shared" ref="F278:F285" si="120">C278/173.333</f>
        <v>7.6087646322396774</v>
      </c>
      <c r="G278" s="4">
        <f t="shared" ref="G278:G285" si="121">C278/164.6667</f>
        <v>8.0092089050184399</v>
      </c>
      <c r="H278" s="4">
        <f t="shared" ref="H278:H285" si="122">C278/162.5</f>
        <v>8.1159999999999997</v>
      </c>
      <c r="I278" s="4">
        <f t="shared" ref="I278:I285" si="123">C278/160.3333</f>
        <v>8.2256773857957128</v>
      </c>
      <c r="J278" s="4">
        <f t="shared" ref="J278:J285" si="124">C278/156</f>
        <v>8.4541666666666657</v>
      </c>
    </row>
    <row r="279" spans="1:14" x14ac:dyDescent="0.25">
      <c r="A279" s="3">
        <v>21</v>
      </c>
      <c r="B279" s="4">
        <v>72.5</v>
      </c>
      <c r="C279" s="5">
        <v>1124.9000000000001</v>
      </c>
      <c r="D279" s="4">
        <f t="shared" si="119"/>
        <v>259.59230769230771</v>
      </c>
      <c r="E279" s="4">
        <f t="shared" ref="E279:E285" si="125">D279*4</f>
        <v>1038.3692307692309</v>
      </c>
      <c r="F279" s="4">
        <f t="shared" si="120"/>
        <v>6.4898201727311022</v>
      </c>
      <c r="G279" s="4">
        <f t="shared" si="121"/>
        <v>6.8313751353491634</v>
      </c>
      <c r="H279" s="4">
        <f t="shared" si="122"/>
        <v>6.9224615384615387</v>
      </c>
      <c r="I279" s="4">
        <f t="shared" si="123"/>
        <v>7.0160097746382073</v>
      </c>
      <c r="J279" s="4">
        <f t="shared" si="124"/>
        <v>7.2108974358974365</v>
      </c>
    </row>
    <row r="280" spans="1:14" x14ac:dyDescent="0.25">
      <c r="A280" s="3">
        <v>20</v>
      </c>
      <c r="B280" s="4">
        <v>61.5</v>
      </c>
      <c r="C280" s="4">
        <v>954.25</v>
      </c>
      <c r="D280" s="4">
        <f t="shared" si="119"/>
        <v>220.21153846153845</v>
      </c>
      <c r="E280" s="4">
        <f t="shared" si="125"/>
        <v>880.84615384615381</v>
      </c>
      <c r="F280" s="4">
        <f t="shared" si="120"/>
        <v>5.5052990486520166</v>
      </c>
      <c r="G280" s="4">
        <f t="shared" si="121"/>
        <v>5.7950393127450788</v>
      </c>
      <c r="H280" s="4">
        <f t="shared" si="122"/>
        <v>5.8723076923076922</v>
      </c>
      <c r="I280" s="4">
        <f t="shared" si="123"/>
        <v>5.9516644390154756</v>
      </c>
      <c r="J280" s="4">
        <f t="shared" si="124"/>
        <v>6.1169871794871797</v>
      </c>
    </row>
    <row r="281" spans="1:14" x14ac:dyDescent="0.25">
      <c r="A281" s="3">
        <v>19</v>
      </c>
      <c r="B281" s="4">
        <v>52.5</v>
      </c>
      <c r="C281" s="4">
        <v>814.6</v>
      </c>
      <c r="D281" s="4">
        <f t="shared" si="119"/>
        <v>187.98461538461541</v>
      </c>
      <c r="E281" s="4">
        <f t="shared" si="125"/>
        <v>751.93846153846164</v>
      </c>
      <c r="F281" s="4">
        <f t="shared" si="120"/>
        <v>4.6996244223546588</v>
      </c>
      <c r="G281" s="4">
        <f t="shared" si="121"/>
        <v>4.9469625613436117</v>
      </c>
      <c r="H281" s="4">
        <f t="shared" si="122"/>
        <v>5.0129230769230775</v>
      </c>
      <c r="I281" s="4">
        <f t="shared" si="123"/>
        <v>5.0806663369368685</v>
      </c>
      <c r="J281" s="4">
        <f t="shared" si="124"/>
        <v>5.2217948717948719</v>
      </c>
    </row>
    <row r="282" spans="1:14" x14ac:dyDescent="0.25">
      <c r="A282" s="3">
        <v>18</v>
      </c>
      <c r="B282" s="4">
        <v>45.5</v>
      </c>
      <c r="C282" s="4">
        <v>706</v>
      </c>
      <c r="D282" s="4">
        <f t="shared" si="119"/>
        <v>162.92307692307693</v>
      </c>
      <c r="E282" s="4">
        <f t="shared" si="125"/>
        <v>651.69230769230774</v>
      </c>
      <c r="F282" s="4">
        <f t="shared" si="120"/>
        <v>4.0730847559322232</v>
      </c>
      <c r="G282" s="4">
        <f t="shared" si="121"/>
        <v>4.2874485248079912</v>
      </c>
      <c r="H282" s="4">
        <f t="shared" si="122"/>
        <v>4.344615384615385</v>
      </c>
      <c r="I282" s="4">
        <f t="shared" si="123"/>
        <v>4.403327318779068</v>
      </c>
      <c r="J282" s="4">
        <f t="shared" si="124"/>
        <v>4.5256410256410255</v>
      </c>
    </row>
    <row r="283" spans="1:14" x14ac:dyDescent="0.25">
      <c r="A283" s="3">
        <v>17</v>
      </c>
      <c r="B283" s="4">
        <v>39.5</v>
      </c>
      <c r="C283" s="4">
        <v>612.9</v>
      </c>
      <c r="D283" s="4">
        <f t="shared" si="119"/>
        <v>141.43846153846152</v>
      </c>
      <c r="E283" s="4">
        <f t="shared" si="125"/>
        <v>565.7538461538461</v>
      </c>
      <c r="F283" s="4">
        <f t="shared" si="120"/>
        <v>3.5359683384006506</v>
      </c>
      <c r="G283" s="4">
        <f t="shared" si="121"/>
        <v>3.7220640238736795</v>
      </c>
      <c r="H283" s="4">
        <f t="shared" si="122"/>
        <v>3.7716923076923075</v>
      </c>
      <c r="I283" s="4">
        <f t="shared" si="123"/>
        <v>3.8226619173933298</v>
      </c>
      <c r="J283" s="4">
        <f t="shared" si="124"/>
        <v>3.9288461538461537</v>
      </c>
    </row>
    <row r="284" spans="1:14" x14ac:dyDescent="0.25">
      <c r="A284" s="3">
        <v>16</v>
      </c>
      <c r="B284" s="4">
        <v>34.5</v>
      </c>
      <c r="C284" s="4">
        <v>535.29999999999995</v>
      </c>
      <c r="D284" s="4">
        <f t="shared" si="119"/>
        <v>123.53076923076922</v>
      </c>
      <c r="E284" s="4">
        <f t="shared" si="125"/>
        <v>494.12307692307689</v>
      </c>
      <c r="F284" s="4">
        <f t="shared" si="120"/>
        <v>3.0882751697599415</v>
      </c>
      <c r="G284" s="4">
        <f t="shared" si="121"/>
        <v>3.2508090585406761</v>
      </c>
      <c r="H284" s="4">
        <f t="shared" si="122"/>
        <v>3.2941538461538458</v>
      </c>
      <c r="I284" s="4">
        <f t="shared" si="123"/>
        <v>3.3386701327796531</v>
      </c>
      <c r="J284" s="4">
        <f t="shared" si="124"/>
        <v>3.4314102564102562</v>
      </c>
    </row>
    <row r="285" spans="1:14" x14ac:dyDescent="0.25">
      <c r="A285" s="3">
        <v>15</v>
      </c>
      <c r="B285" s="4">
        <v>30</v>
      </c>
      <c r="C285" s="4">
        <v>468.5</v>
      </c>
      <c r="D285" s="4">
        <f t="shared" si="119"/>
        <v>108.11538461538461</v>
      </c>
      <c r="E285" s="4">
        <f t="shared" si="125"/>
        <v>432.46153846153845</v>
      </c>
      <c r="F285" s="4">
        <f t="shared" si="120"/>
        <v>2.7028898132496408</v>
      </c>
      <c r="G285" s="4">
        <f t="shared" si="121"/>
        <v>2.8451411244653597</v>
      </c>
      <c r="H285" s="4">
        <f t="shared" si="122"/>
        <v>2.8830769230769229</v>
      </c>
      <c r="I285" s="4">
        <f t="shared" si="123"/>
        <v>2.9220380295297357</v>
      </c>
      <c r="J285" s="4">
        <f t="shared" si="124"/>
        <v>3.0032051282051282</v>
      </c>
    </row>
    <row r="288" spans="1:14" ht="18.75" x14ac:dyDescent="0.3">
      <c r="A288" s="1" t="s">
        <v>20</v>
      </c>
      <c r="B288" s="2"/>
      <c r="C288" s="2"/>
      <c r="D288" s="2"/>
      <c r="E288" s="2"/>
      <c r="F288" s="2"/>
      <c r="G288" s="2"/>
      <c r="H288" s="2"/>
      <c r="I288" s="1"/>
      <c r="J288" s="6"/>
    </row>
    <row r="290" spans="1:10" x14ac:dyDescent="0.25">
      <c r="A290" s="7" t="s">
        <v>1</v>
      </c>
      <c r="B290" s="7" t="s">
        <v>3</v>
      </c>
      <c r="C290" s="7" t="s">
        <v>4</v>
      </c>
      <c r="D290" s="7" t="s">
        <v>5</v>
      </c>
      <c r="E290" s="7" t="s">
        <v>6</v>
      </c>
      <c r="F290" s="7" t="s">
        <v>7</v>
      </c>
      <c r="G290" s="7" t="s">
        <v>8</v>
      </c>
      <c r="H290" s="7" t="s">
        <v>9</v>
      </c>
      <c r="I290" s="7" t="s">
        <v>10</v>
      </c>
      <c r="J290" s="7" t="s">
        <v>11</v>
      </c>
    </row>
    <row r="291" spans="1:10" x14ac:dyDescent="0.25">
      <c r="A291" s="9" t="s">
        <v>2</v>
      </c>
      <c r="B291" s="9"/>
      <c r="C291" s="9"/>
      <c r="D291" s="9"/>
      <c r="E291" s="9" t="s">
        <v>12</v>
      </c>
      <c r="F291" s="9" t="s">
        <v>13</v>
      </c>
      <c r="G291" s="9" t="s">
        <v>14</v>
      </c>
      <c r="H291" s="9" t="s">
        <v>15</v>
      </c>
      <c r="I291" s="9" t="s">
        <v>16</v>
      </c>
      <c r="J291" s="9" t="s">
        <v>17</v>
      </c>
    </row>
    <row r="292" spans="1:10" x14ac:dyDescent="0.25">
      <c r="A292" s="3">
        <v>23</v>
      </c>
      <c r="B292" s="4">
        <v>100</v>
      </c>
      <c r="C292" s="5">
        <v>1537.2</v>
      </c>
      <c r="D292" s="4">
        <f>C292*12/52</f>
        <v>354.73846153846159</v>
      </c>
      <c r="E292" s="4">
        <f>D292*4</f>
        <v>1418.9538461538464</v>
      </c>
      <c r="F292" s="4">
        <f>C292/173.333</f>
        <v>8.8684785932280636</v>
      </c>
      <c r="G292" s="4">
        <f>C292/164.6667</f>
        <v>9.3352207823439723</v>
      </c>
      <c r="H292" s="4">
        <f>C292/162.5</f>
        <v>9.4596923076923076</v>
      </c>
      <c r="I292" s="4">
        <f>C292/160.3333</f>
        <v>9.5875279807750484</v>
      </c>
      <c r="J292" s="4">
        <f>C292/156</f>
        <v>9.8538461538461544</v>
      </c>
    </row>
    <row r="293" spans="1:10" x14ac:dyDescent="0.25">
      <c r="A293" s="3">
        <v>22</v>
      </c>
      <c r="B293" s="4">
        <v>85</v>
      </c>
      <c r="C293" s="5">
        <v>1303.5999999999999</v>
      </c>
      <c r="D293" s="4">
        <f t="shared" ref="D293:D300" si="126">C293*12/52</f>
        <v>300.83076923076919</v>
      </c>
      <c r="E293" s="4">
        <f>D293*4</f>
        <v>1203.3230769230768</v>
      </c>
      <c r="F293" s="4">
        <f t="shared" ref="F293:F300" si="127">C293/173.333</f>
        <v>7.5207836938147956</v>
      </c>
      <c r="G293" s="4">
        <f t="shared" ref="G293:G300" si="128">C293/164.6667</f>
        <v>7.9165975877332819</v>
      </c>
      <c r="H293" s="4">
        <f t="shared" ref="H293:H300" si="129">C293/162.5</f>
        <v>8.0221538461538451</v>
      </c>
      <c r="I293" s="4">
        <f t="shared" ref="I293:I300" si="130">C293/160.3333</f>
        <v>8.1305630209070721</v>
      </c>
      <c r="J293" s="4">
        <f t="shared" ref="J293:J300" si="131">C293/156</f>
        <v>8.3564102564102551</v>
      </c>
    </row>
    <row r="294" spans="1:10" x14ac:dyDescent="0.25">
      <c r="A294" s="3">
        <v>21</v>
      </c>
      <c r="B294" s="4">
        <v>72.5</v>
      </c>
      <c r="C294" s="5">
        <v>1114.45</v>
      </c>
      <c r="D294" s="4">
        <f t="shared" si="126"/>
        <v>257.18076923076927</v>
      </c>
      <c r="E294" s="4">
        <f t="shared" ref="E294:E300" si="132">D294*4</f>
        <v>1028.7230769230771</v>
      </c>
      <c r="F294" s="4">
        <f t="shared" si="127"/>
        <v>6.4295315952530681</v>
      </c>
      <c r="G294" s="4">
        <f t="shared" si="128"/>
        <v>6.7679136097340873</v>
      </c>
      <c r="H294" s="4">
        <f t="shared" si="129"/>
        <v>6.8581538461538463</v>
      </c>
      <c r="I294" s="4">
        <f t="shared" si="130"/>
        <v>6.950833045911236</v>
      </c>
      <c r="J294" s="4">
        <f t="shared" si="131"/>
        <v>7.1439102564102566</v>
      </c>
    </row>
    <row r="295" spans="1:10" x14ac:dyDescent="0.25">
      <c r="A295" s="3">
        <v>20</v>
      </c>
      <c r="B295" s="4">
        <v>61.5</v>
      </c>
      <c r="C295" s="4">
        <v>945.4</v>
      </c>
      <c r="D295" s="4">
        <f t="shared" si="126"/>
        <v>218.16923076923075</v>
      </c>
      <c r="E295" s="4">
        <f t="shared" si="132"/>
        <v>872.676923076923</v>
      </c>
      <c r="F295" s="4">
        <f t="shared" si="127"/>
        <v>5.4542412581562658</v>
      </c>
      <c r="G295" s="4">
        <f t="shared" si="128"/>
        <v>5.7412943843533633</v>
      </c>
      <c r="H295" s="4">
        <f t="shared" si="129"/>
        <v>5.8178461538461539</v>
      </c>
      <c r="I295" s="4">
        <f t="shared" si="130"/>
        <v>5.8964669223423947</v>
      </c>
      <c r="J295" s="4">
        <f t="shared" si="131"/>
        <v>6.06025641025641</v>
      </c>
    </row>
    <row r="296" spans="1:10" x14ac:dyDescent="0.25">
      <c r="A296" s="3">
        <v>19</v>
      </c>
      <c r="B296" s="4">
        <v>52.5</v>
      </c>
      <c r="C296" s="4">
        <v>807.05</v>
      </c>
      <c r="D296" s="4">
        <f t="shared" si="126"/>
        <v>186.24230769230766</v>
      </c>
      <c r="E296" s="4">
        <f t="shared" si="132"/>
        <v>744.96923076923065</v>
      </c>
      <c r="F296" s="4">
        <f t="shared" si="127"/>
        <v>4.6560666462820119</v>
      </c>
      <c r="G296" s="4">
        <f t="shared" si="128"/>
        <v>4.9011123681958768</v>
      </c>
      <c r="H296" s="4">
        <f t="shared" si="129"/>
        <v>4.9664615384615383</v>
      </c>
      <c r="I296" s="4">
        <f t="shared" si="130"/>
        <v>5.0335769300575732</v>
      </c>
      <c r="J296" s="4">
        <f t="shared" si="131"/>
        <v>5.1733974358974359</v>
      </c>
    </row>
    <row r="297" spans="1:10" x14ac:dyDescent="0.25">
      <c r="A297" s="3">
        <v>18</v>
      </c>
      <c r="B297" s="4">
        <v>45.5</v>
      </c>
      <c r="C297" s="4">
        <v>699.45</v>
      </c>
      <c r="D297" s="4">
        <f t="shared" si="126"/>
        <v>161.4115384615385</v>
      </c>
      <c r="E297" s="4">
        <f t="shared" si="132"/>
        <v>645.64615384615399</v>
      </c>
      <c r="F297" s="4">
        <f t="shared" si="127"/>
        <v>4.0352962217235033</v>
      </c>
      <c r="G297" s="4">
        <f t="shared" si="128"/>
        <v>4.2476712049248579</v>
      </c>
      <c r="H297" s="4">
        <f t="shared" si="129"/>
        <v>4.3043076923076926</v>
      </c>
      <c r="I297" s="4">
        <f t="shared" si="130"/>
        <v>4.3624749194334553</v>
      </c>
      <c r="J297" s="4">
        <f t="shared" si="131"/>
        <v>4.4836538461538469</v>
      </c>
    </row>
    <row r="298" spans="1:10" x14ac:dyDescent="0.25">
      <c r="A298" s="3">
        <v>17</v>
      </c>
      <c r="B298" s="4">
        <v>39.5</v>
      </c>
      <c r="C298" s="4">
        <v>607.20000000000005</v>
      </c>
      <c r="D298" s="4">
        <f t="shared" si="126"/>
        <v>140.12307692307692</v>
      </c>
      <c r="E298" s="4">
        <f t="shared" si="132"/>
        <v>560.49230769230769</v>
      </c>
      <c r="F298" s="4">
        <f t="shared" si="127"/>
        <v>3.5030836597762689</v>
      </c>
      <c r="G298" s="4">
        <f t="shared" si="128"/>
        <v>3.6874486462654565</v>
      </c>
      <c r="H298" s="4">
        <f t="shared" si="129"/>
        <v>3.7366153846153849</v>
      </c>
      <c r="I298" s="4">
        <f t="shared" si="130"/>
        <v>3.787110974451346</v>
      </c>
      <c r="J298" s="4">
        <f t="shared" si="131"/>
        <v>3.8923076923076927</v>
      </c>
    </row>
    <row r="299" spans="1:10" x14ac:dyDescent="0.25">
      <c r="A299" s="3">
        <v>16</v>
      </c>
      <c r="B299" s="4">
        <v>34.5</v>
      </c>
      <c r="C299" s="4">
        <v>530.35</v>
      </c>
      <c r="D299" s="4">
        <f t="shared" si="126"/>
        <v>122.38846153846156</v>
      </c>
      <c r="E299" s="4">
        <f t="shared" si="132"/>
        <v>489.55384615384622</v>
      </c>
      <c r="F299" s="4">
        <f t="shared" si="127"/>
        <v>3.0597174225335051</v>
      </c>
      <c r="G299" s="4">
        <f t="shared" si="128"/>
        <v>3.2207483358809039</v>
      </c>
      <c r="H299" s="4">
        <f t="shared" si="129"/>
        <v>3.2636923076923079</v>
      </c>
      <c r="I299" s="4">
        <f t="shared" si="130"/>
        <v>3.3077969454879304</v>
      </c>
      <c r="J299" s="4">
        <f t="shared" si="131"/>
        <v>3.3996794871794873</v>
      </c>
    </row>
    <row r="300" spans="1:10" x14ac:dyDescent="0.25">
      <c r="A300" s="3">
        <v>15</v>
      </c>
      <c r="B300" s="4">
        <v>30</v>
      </c>
      <c r="C300" s="4">
        <v>461.15</v>
      </c>
      <c r="D300" s="4">
        <f t="shared" si="126"/>
        <v>106.41923076923075</v>
      </c>
      <c r="E300" s="4">
        <f t="shared" si="132"/>
        <v>425.676923076923</v>
      </c>
      <c r="F300" s="4">
        <f t="shared" si="127"/>
        <v>2.6604858855497797</v>
      </c>
      <c r="G300" s="4">
        <f t="shared" si="128"/>
        <v>2.8005055059705453</v>
      </c>
      <c r="H300" s="4">
        <f t="shared" si="129"/>
        <v>2.8378461538461539</v>
      </c>
      <c r="I300" s="4">
        <f t="shared" si="130"/>
        <v>2.8761960241571773</v>
      </c>
      <c r="J300" s="4">
        <f t="shared" si="131"/>
        <v>2.9560897435897435</v>
      </c>
    </row>
    <row r="301" spans="1:10" x14ac:dyDescent="0.25">
      <c r="A301" s="10"/>
      <c r="B301" s="11"/>
      <c r="C301" s="11"/>
      <c r="D301" s="11"/>
      <c r="E301" s="11"/>
      <c r="F301" s="11"/>
      <c r="G301" s="11"/>
      <c r="H301" s="11"/>
      <c r="I301" s="11"/>
      <c r="J301" s="11"/>
    </row>
    <row r="303" spans="1:10" ht="18.75" x14ac:dyDescent="0.3">
      <c r="A303" s="1" t="s">
        <v>19</v>
      </c>
      <c r="B303" s="2"/>
      <c r="C303" s="2"/>
      <c r="D303" s="2"/>
      <c r="E303" s="2"/>
      <c r="F303" s="2"/>
      <c r="G303" s="2"/>
      <c r="H303" s="2"/>
      <c r="I303" s="1"/>
      <c r="J303" s="6"/>
    </row>
    <row r="305" spans="1:10" x14ac:dyDescent="0.25">
      <c r="A305" s="7" t="s">
        <v>1</v>
      </c>
      <c r="B305" s="7" t="s">
        <v>3</v>
      </c>
      <c r="C305" s="7" t="s">
        <v>4</v>
      </c>
      <c r="D305" s="7" t="s">
        <v>5</v>
      </c>
      <c r="E305" s="7" t="s">
        <v>6</v>
      </c>
      <c r="F305" s="7" t="s">
        <v>7</v>
      </c>
      <c r="G305" s="7" t="s">
        <v>8</v>
      </c>
      <c r="H305" s="7" t="s">
        <v>9</v>
      </c>
      <c r="I305" s="7" t="s">
        <v>10</v>
      </c>
      <c r="J305" s="7" t="s">
        <v>11</v>
      </c>
    </row>
    <row r="306" spans="1:10" x14ac:dyDescent="0.25">
      <c r="A306" s="9" t="s">
        <v>2</v>
      </c>
      <c r="B306" s="9"/>
      <c r="C306" s="9"/>
      <c r="D306" s="9"/>
      <c r="E306" s="9" t="s">
        <v>12</v>
      </c>
      <c r="F306" s="9" t="s">
        <v>13</v>
      </c>
      <c r="G306" s="9" t="s">
        <v>14</v>
      </c>
      <c r="H306" s="9" t="s">
        <v>15</v>
      </c>
      <c r="I306" s="9" t="s">
        <v>16</v>
      </c>
      <c r="J306" s="9" t="s">
        <v>17</v>
      </c>
    </row>
    <row r="307" spans="1:10" x14ac:dyDescent="0.25">
      <c r="A307" s="3">
        <v>23</v>
      </c>
      <c r="B307" s="4">
        <v>100</v>
      </c>
      <c r="C307" s="5">
        <v>1524.6</v>
      </c>
      <c r="D307" s="4">
        <f>C307*12/52</f>
        <v>351.83076923076919</v>
      </c>
      <c r="E307" s="4">
        <f>D307*4</f>
        <v>1407.3230769230768</v>
      </c>
      <c r="F307" s="4">
        <f>C307/173.333</f>
        <v>8.7957861457425874</v>
      </c>
      <c r="G307" s="4">
        <f>C307/164.6667</f>
        <v>9.2587025792100039</v>
      </c>
      <c r="H307" s="4">
        <f>C307/162.5</f>
        <v>9.3821538461538463</v>
      </c>
      <c r="I307" s="4">
        <f>C307/160.3333</f>
        <v>9.5089416858506617</v>
      </c>
      <c r="J307" s="4">
        <f>C307/156</f>
        <v>9.773076923076923</v>
      </c>
    </row>
    <row r="308" spans="1:10" x14ac:dyDescent="0.25">
      <c r="A308" s="3">
        <v>22</v>
      </c>
      <c r="B308" s="4">
        <v>85</v>
      </c>
      <c r="C308" s="5">
        <v>1295.9000000000001</v>
      </c>
      <c r="D308" s="4">
        <f t="shared" ref="D308:D315" si="133">C308*12/52</f>
        <v>299.05384615384617</v>
      </c>
      <c r="E308" s="4">
        <f>D308*4</f>
        <v>1196.2153846153847</v>
      </c>
      <c r="F308" s="4">
        <f t="shared" ref="F308:F315" si="134">C308/173.333</f>
        <v>7.4763605314625607</v>
      </c>
      <c r="G308" s="4">
        <f t="shared" ref="G308:G315" si="135">C308/164.6667</f>
        <v>7.8698364635958589</v>
      </c>
      <c r="H308" s="4">
        <f t="shared" ref="H308:H315" si="136">C308/162.5</f>
        <v>7.9747692307692315</v>
      </c>
      <c r="I308" s="4">
        <f t="shared" ref="I308:I315" si="137">C308/160.3333</f>
        <v>8.0825380628977257</v>
      </c>
      <c r="J308" s="4">
        <f t="shared" ref="J308:J315" si="138">C308/156</f>
        <v>8.3070512820512832</v>
      </c>
    </row>
    <row r="309" spans="1:10" x14ac:dyDescent="0.25">
      <c r="A309" s="3">
        <v>21</v>
      </c>
      <c r="B309" s="4">
        <v>72.5</v>
      </c>
      <c r="C309" s="5">
        <v>1105.3499999999999</v>
      </c>
      <c r="D309" s="4">
        <f t="shared" si="133"/>
        <v>255.08076923076922</v>
      </c>
      <c r="E309" s="4">
        <f t="shared" ref="E309:E315" si="139">D309*4</f>
        <v>1020.3230769230769</v>
      </c>
      <c r="F309" s="4">
        <f t="shared" si="134"/>
        <v>6.3770314942913346</v>
      </c>
      <c r="G309" s="4">
        <f t="shared" si="135"/>
        <v>6.7126504630262218</v>
      </c>
      <c r="H309" s="4">
        <f t="shared" si="136"/>
        <v>6.8021538461538453</v>
      </c>
      <c r="I309" s="4">
        <f t="shared" si="137"/>
        <v>6.8940762773547348</v>
      </c>
      <c r="J309" s="4">
        <f t="shared" si="138"/>
        <v>7.0855769230769221</v>
      </c>
    </row>
    <row r="310" spans="1:10" x14ac:dyDescent="0.25">
      <c r="A310" s="3">
        <v>20</v>
      </c>
      <c r="B310" s="4">
        <v>61.5</v>
      </c>
      <c r="C310" s="3">
        <v>937.65</v>
      </c>
      <c r="D310" s="4">
        <f t="shared" si="133"/>
        <v>216.3807692307692</v>
      </c>
      <c r="E310" s="4">
        <f t="shared" si="139"/>
        <v>865.52307692307681</v>
      </c>
      <c r="F310" s="4">
        <f t="shared" si="134"/>
        <v>5.4095296337108341</v>
      </c>
      <c r="G310" s="4">
        <f t="shared" si="135"/>
        <v>5.6942296165527093</v>
      </c>
      <c r="H310" s="4">
        <f t="shared" si="136"/>
        <v>5.7701538461538462</v>
      </c>
      <c r="I310" s="4">
        <f t="shared" si="137"/>
        <v>5.8481301139563646</v>
      </c>
      <c r="J310" s="4">
        <f t="shared" si="138"/>
        <v>6.0105769230769228</v>
      </c>
    </row>
    <row r="311" spans="1:10" x14ac:dyDescent="0.25">
      <c r="A311" s="3">
        <v>19</v>
      </c>
      <c r="B311" s="4">
        <v>52.5</v>
      </c>
      <c r="C311" s="4">
        <v>800.4</v>
      </c>
      <c r="D311" s="4">
        <f t="shared" si="133"/>
        <v>184.7076923076923</v>
      </c>
      <c r="E311" s="4">
        <f t="shared" si="139"/>
        <v>738.83076923076919</v>
      </c>
      <c r="F311" s="4">
        <f t="shared" si="134"/>
        <v>4.6177011878869001</v>
      </c>
      <c r="G311" s="4">
        <f t="shared" si="135"/>
        <v>4.8607277609862836</v>
      </c>
      <c r="H311" s="4">
        <f t="shared" si="136"/>
        <v>4.9255384615384612</v>
      </c>
      <c r="I311" s="4">
        <f t="shared" si="137"/>
        <v>4.9921008299585923</v>
      </c>
      <c r="J311" s="4">
        <f t="shared" si="138"/>
        <v>5.1307692307692303</v>
      </c>
    </row>
    <row r="312" spans="1:10" x14ac:dyDescent="0.25">
      <c r="A312" s="3">
        <v>18</v>
      </c>
      <c r="B312" s="4">
        <v>45.5</v>
      </c>
      <c r="C312" s="4">
        <v>693.7</v>
      </c>
      <c r="D312" s="4">
        <f t="shared" si="133"/>
        <v>160.0846153846154</v>
      </c>
      <c r="E312" s="4">
        <f t="shared" si="139"/>
        <v>640.33846153846162</v>
      </c>
      <c r="F312" s="4">
        <f t="shared" si="134"/>
        <v>4.0021230810059256</v>
      </c>
      <c r="G312" s="4">
        <f t="shared" si="135"/>
        <v>4.2127521836534045</v>
      </c>
      <c r="H312" s="4">
        <f t="shared" si="136"/>
        <v>4.2689230769230768</v>
      </c>
      <c r="I312" s="4">
        <f t="shared" si="137"/>
        <v>4.326612126114787</v>
      </c>
      <c r="J312" s="4">
        <f t="shared" si="138"/>
        <v>4.4467948717948724</v>
      </c>
    </row>
    <row r="313" spans="1:10" x14ac:dyDescent="0.25">
      <c r="A313" s="3">
        <v>17</v>
      </c>
      <c r="B313" s="4">
        <v>39.5</v>
      </c>
      <c r="C313" s="4">
        <v>602.20000000000005</v>
      </c>
      <c r="D313" s="4">
        <f t="shared" si="133"/>
        <v>138.96923076923079</v>
      </c>
      <c r="E313" s="4">
        <f t="shared" si="139"/>
        <v>555.87692307692316</v>
      </c>
      <c r="F313" s="4">
        <f t="shared" si="134"/>
        <v>3.4742374504566356</v>
      </c>
      <c r="G313" s="4">
        <f t="shared" si="135"/>
        <v>3.6570842799424539</v>
      </c>
      <c r="H313" s="4">
        <f t="shared" si="136"/>
        <v>3.7058461538461542</v>
      </c>
      <c r="I313" s="4">
        <f t="shared" si="137"/>
        <v>3.7559259367829392</v>
      </c>
      <c r="J313" s="4">
        <f t="shared" si="138"/>
        <v>3.8602564102564108</v>
      </c>
    </row>
    <row r="314" spans="1:10" x14ac:dyDescent="0.25">
      <c r="A314" s="3">
        <v>16</v>
      </c>
      <c r="B314" s="4">
        <v>34.5</v>
      </c>
      <c r="C314" s="4">
        <v>526</v>
      </c>
      <c r="D314" s="4">
        <f t="shared" si="133"/>
        <v>121.38461538461539</v>
      </c>
      <c r="E314" s="4">
        <f t="shared" si="139"/>
        <v>485.53846153846155</v>
      </c>
      <c r="F314" s="4">
        <f t="shared" si="134"/>
        <v>3.0346212204254237</v>
      </c>
      <c r="G314" s="4">
        <f t="shared" si="135"/>
        <v>3.1943313371798916</v>
      </c>
      <c r="H314" s="4">
        <f t="shared" si="136"/>
        <v>3.2369230769230768</v>
      </c>
      <c r="I314" s="4">
        <f t="shared" si="137"/>
        <v>3.2806659627164163</v>
      </c>
      <c r="J314" s="4">
        <f t="shared" si="138"/>
        <v>3.3717948717948718</v>
      </c>
    </row>
    <row r="315" spans="1:10" x14ac:dyDescent="0.25">
      <c r="A315" s="3">
        <v>15</v>
      </c>
      <c r="B315" s="4">
        <v>30</v>
      </c>
      <c r="C315" s="4">
        <v>457.4</v>
      </c>
      <c r="D315" s="4">
        <f t="shared" si="133"/>
        <v>105.55384615384614</v>
      </c>
      <c r="E315" s="4">
        <f t="shared" si="139"/>
        <v>422.21538461538455</v>
      </c>
      <c r="F315" s="4">
        <f t="shared" si="134"/>
        <v>2.6388512285600547</v>
      </c>
      <c r="G315" s="4">
        <f t="shared" si="135"/>
        <v>2.7777322312282933</v>
      </c>
      <c r="H315" s="4">
        <f t="shared" si="136"/>
        <v>2.8147692307692305</v>
      </c>
      <c r="I315" s="4">
        <f t="shared" si="137"/>
        <v>2.852807245905872</v>
      </c>
      <c r="J315" s="4">
        <f t="shared" si="138"/>
        <v>2.9320512820512818</v>
      </c>
    </row>
    <row r="318" spans="1:10" s="2" customFormat="1" ht="18.75" x14ac:dyDescent="0.3">
      <c r="A318" s="1" t="s">
        <v>0</v>
      </c>
      <c r="I318" s="1"/>
      <c r="J318" s="6"/>
    </row>
    <row r="320" spans="1:10" x14ac:dyDescent="0.25">
      <c r="A320" s="7" t="s">
        <v>1</v>
      </c>
      <c r="B320" s="7" t="s">
        <v>3</v>
      </c>
      <c r="C320" s="8" t="s">
        <v>4</v>
      </c>
      <c r="D320" s="8" t="s">
        <v>5</v>
      </c>
      <c r="E320" s="7" t="s">
        <v>6</v>
      </c>
      <c r="F320" s="7" t="s">
        <v>7</v>
      </c>
      <c r="G320" s="7" t="s">
        <v>8</v>
      </c>
      <c r="H320" s="7" t="s">
        <v>9</v>
      </c>
      <c r="I320" s="7" t="s">
        <v>10</v>
      </c>
      <c r="J320" s="7" t="s">
        <v>11</v>
      </c>
    </row>
    <row r="321" spans="1:10" x14ac:dyDescent="0.25">
      <c r="A321" s="9" t="s">
        <v>2</v>
      </c>
      <c r="B321" s="9"/>
      <c r="C321" s="8"/>
      <c r="D321" s="8"/>
      <c r="E321" s="9" t="s">
        <v>12</v>
      </c>
      <c r="F321" s="9" t="s">
        <v>13</v>
      </c>
      <c r="G321" s="9" t="s">
        <v>14</v>
      </c>
      <c r="H321" s="9" t="s">
        <v>15</v>
      </c>
      <c r="I321" s="9" t="s">
        <v>16</v>
      </c>
      <c r="J321" s="9" t="s">
        <v>17</v>
      </c>
    </row>
    <row r="322" spans="1:10" x14ac:dyDescent="0.25">
      <c r="A322" s="3">
        <v>23</v>
      </c>
      <c r="B322" s="4">
        <v>100</v>
      </c>
      <c r="C322" s="5">
        <v>1485.65</v>
      </c>
      <c r="D322" s="4">
        <f>C322*12/52</f>
        <v>342.84230769230777</v>
      </c>
      <c r="E322" s="4">
        <f>D322*4</f>
        <v>1371.3692307692311</v>
      </c>
      <c r="F322" s="4">
        <f>C322/173.333</f>
        <v>8.5710741751426447</v>
      </c>
      <c r="G322" s="4">
        <f>C322/164.6667</f>
        <v>9.0221641655538143</v>
      </c>
      <c r="H322" s="4">
        <f>C322/162.5</f>
        <v>9.1424615384615393</v>
      </c>
      <c r="I322" s="4">
        <f>C322/160.3333</f>
        <v>9.2660102424137722</v>
      </c>
      <c r="J322" s="4">
        <f>C322/156</f>
        <v>9.5233974358974365</v>
      </c>
    </row>
    <row r="323" spans="1:10" x14ac:dyDescent="0.25">
      <c r="A323" s="3">
        <v>22</v>
      </c>
      <c r="B323" s="4">
        <v>85</v>
      </c>
      <c r="C323" s="5">
        <v>1262.75</v>
      </c>
      <c r="D323" s="4">
        <f t="shared" ref="D323:D330" si="140">C323*12/52</f>
        <v>291.40384615384613</v>
      </c>
      <c r="E323" s="4">
        <f>D323*4</f>
        <v>1165.6153846153845</v>
      </c>
      <c r="F323" s="4">
        <f t="shared" ref="F323:F330" si="141">C323/173.333</f>
        <v>7.2851101636733917</v>
      </c>
      <c r="G323" s="4">
        <f t="shared" ref="G323:G330" si="142">C323/164.6667</f>
        <v>7.6685207148743499</v>
      </c>
      <c r="H323" s="4">
        <f t="shared" ref="H323:H330" si="143">C323/162.5</f>
        <v>7.7707692307692309</v>
      </c>
      <c r="I323" s="4">
        <f t="shared" ref="I323:I330" si="144">C323/160.3333</f>
        <v>7.8757812631561874</v>
      </c>
      <c r="J323" s="4">
        <f t="shared" ref="J323:J330" si="145">C323/156</f>
        <v>8.0945512820512828</v>
      </c>
    </row>
    <row r="324" spans="1:10" x14ac:dyDescent="0.25">
      <c r="A324" s="3">
        <v>21</v>
      </c>
      <c r="B324" s="4">
        <v>72.5</v>
      </c>
      <c r="C324" s="5">
        <v>1077.05</v>
      </c>
      <c r="D324" s="4">
        <f t="shared" si="140"/>
        <v>248.54999999999998</v>
      </c>
      <c r="E324" s="4">
        <f t="shared" ref="E324:E330" si="146">D324*4</f>
        <v>994.19999999999993</v>
      </c>
      <c r="F324" s="4">
        <f t="shared" si="141"/>
        <v>6.2137619495422101</v>
      </c>
      <c r="G324" s="4">
        <f t="shared" si="142"/>
        <v>6.5407881496380265</v>
      </c>
      <c r="H324" s="4">
        <f t="shared" si="143"/>
        <v>6.6280000000000001</v>
      </c>
      <c r="I324" s="4">
        <f t="shared" si="144"/>
        <v>6.7175689641515515</v>
      </c>
      <c r="J324" s="4">
        <f t="shared" si="145"/>
        <v>6.9041666666666668</v>
      </c>
    </row>
    <row r="325" spans="1:10" x14ac:dyDescent="0.25">
      <c r="A325" s="3">
        <v>20</v>
      </c>
      <c r="B325" s="4">
        <v>61.5</v>
      </c>
      <c r="C325" s="3">
        <v>913.65</v>
      </c>
      <c r="D325" s="4">
        <f t="shared" si="140"/>
        <v>210.84230769230768</v>
      </c>
      <c r="E325" s="4">
        <f t="shared" si="146"/>
        <v>843.36923076923074</v>
      </c>
      <c r="F325" s="4">
        <f t="shared" si="141"/>
        <v>5.2710678289765944</v>
      </c>
      <c r="G325" s="4">
        <f t="shared" si="142"/>
        <v>5.5484806582022959</v>
      </c>
      <c r="H325" s="4">
        <f t="shared" si="143"/>
        <v>5.622461538461538</v>
      </c>
      <c r="I325" s="4">
        <f t="shared" si="144"/>
        <v>5.6984419331480103</v>
      </c>
      <c r="J325" s="4">
        <f t="shared" si="145"/>
        <v>5.8567307692307695</v>
      </c>
    </row>
    <row r="326" spans="1:10" x14ac:dyDescent="0.25">
      <c r="A326" s="3">
        <v>19</v>
      </c>
      <c r="B326" s="4">
        <v>52.5</v>
      </c>
      <c r="C326" s="3">
        <v>779.95</v>
      </c>
      <c r="D326" s="4">
        <f t="shared" si="140"/>
        <v>179.98846153846156</v>
      </c>
      <c r="E326" s="4">
        <f t="shared" si="146"/>
        <v>719.95384615384626</v>
      </c>
      <c r="F326" s="4">
        <f t="shared" si="141"/>
        <v>4.4997201917696001</v>
      </c>
      <c r="G326" s="4">
        <f t="shared" si="142"/>
        <v>4.7365375027252021</v>
      </c>
      <c r="H326" s="4">
        <f t="shared" si="143"/>
        <v>4.7996923076923084</v>
      </c>
      <c r="I326" s="4">
        <f t="shared" si="144"/>
        <v>4.8645540258948081</v>
      </c>
      <c r="J326" s="4">
        <f t="shared" si="145"/>
        <v>4.9996794871794874</v>
      </c>
    </row>
    <row r="327" spans="1:10" x14ac:dyDescent="0.25">
      <c r="A327" s="3">
        <v>18</v>
      </c>
      <c r="B327" s="4">
        <v>45.5</v>
      </c>
      <c r="C327" s="3">
        <v>675.95</v>
      </c>
      <c r="D327" s="4">
        <f t="shared" si="140"/>
        <v>155.98846153846154</v>
      </c>
      <c r="E327" s="4">
        <f t="shared" si="146"/>
        <v>623.95384615384614</v>
      </c>
      <c r="F327" s="4">
        <f t="shared" si="141"/>
        <v>3.8997190379212272</v>
      </c>
      <c r="G327" s="4">
        <f t="shared" si="142"/>
        <v>4.1049586832067444</v>
      </c>
      <c r="H327" s="4">
        <f t="shared" si="143"/>
        <v>4.1596923076923078</v>
      </c>
      <c r="I327" s="4">
        <f t="shared" si="144"/>
        <v>4.2159052423919423</v>
      </c>
      <c r="J327" s="4">
        <f t="shared" si="145"/>
        <v>4.3330128205128204</v>
      </c>
    </row>
    <row r="328" spans="1:10" x14ac:dyDescent="0.25">
      <c r="A328" s="3">
        <v>17</v>
      </c>
      <c r="B328" s="4">
        <v>39.5</v>
      </c>
      <c r="C328" s="4">
        <v>586.79999999999995</v>
      </c>
      <c r="D328" s="4">
        <f t="shared" si="140"/>
        <v>135.4153846153846</v>
      </c>
      <c r="E328" s="4">
        <f t="shared" si="146"/>
        <v>541.66153846153838</v>
      </c>
      <c r="F328" s="4">
        <f t="shared" si="141"/>
        <v>3.3853911257521645</v>
      </c>
      <c r="G328" s="4">
        <f t="shared" si="142"/>
        <v>3.5635620316676047</v>
      </c>
      <c r="H328" s="4">
        <f t="shared" si="143"/>
        <v>3.6110769230769226</v>
      </c>
      <c r="I328" s="4">
        <f t="shared" si="144"/>
        <v>3.6598760207642451</v>
      </c>
      <c r="J328" s="4">
        <f t="shared" si="145"/>
        <v>3.7615384615384611</v>
      </c>
    </row>
    <row r="329" spans="1:10" x14ac:dyDescent="0.25">
      <c r="A329" s="3">
        <v>16</v>
      </c>
      <c r="B329" s="4">
        <v>34.5</v>
      </c>
      <c r="C329" s="4">
        <v>512.54999999999995</v>
      </c>
      <c r="D329" s="4">
        <f t="shared" si="140"/>
        <v>118.28076923076922</v>
      </c>
      <c r="E329" s="4">
        <f t="shared" si="146"/>
        <v>473.12307692307689</v>
      </c>
      <c r="F329" s="4">
        <f t="shared" si="141"/>
        <v>2.9570249173556102</v>
      </c>
      <c r="G329" s="4">
        <f t="shared" si="142"/>
        <v>3.1126511917710138</v>
      </c>
      <c r="H329" s="4">
        <f t="shared" si="143"/>
        <v>3.1541538461538461</v>
      </c>
      <c r="I329" s="4">
        <f t="shared" si="144"/>
        <v>3.1967782113884011</v>
      </c>
      <c r="J329" s="4">
        <f t="shared" si="145"/>
        <v>3.2855769230769227</v>
      </c>
    </row>
    <row r="330" spans="1:10" x14ac:dyDescent="0.25">
      <c r="A330" s="3">
        <v>15</v>
      </c>
      <c r="B330" s="4">
        <v>30</v>
      </c>
      <c r="C330" s="4">
        <v>445.7</v>
      </c>
      <c r="D330" s="4">
        <f t="shared" si="140"/>
        <v>102.85384615384615</v>
      </c>
      <c r="E330" s="4">
        <f t="shared" si="146"/>
        <v>411.4153846153846</v>
      </c>
      <c r="F330" s="4">
        <f t="shared" si="141"/>
        <v>2.5713510987521131</v>
      </c>
      <c r="G330" s="4">
        <f t="shared" si="142"/>
        <v>2.7066796140324669</v>
      </c>
      <c r="H330" s="4">
        <f t="shared" si="143"/>
        <v>2.7427692307692308</v>
      </c>
      <c r="I330" s="4">
        <f t="shared" si="144"/>
        <v>2.7798342577617996</v>
      </c>
      <c r="J330" s="4">
        <f t="shared" si="145"/>
        <v>2.8570512820512821</v>
      </c>
    </row>
  </sheetData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Manfred Dey</cp:lastModifiedBy>
  <cp:lastPrinted>2024-10-17T07:09:19Z</cp:lastPrinted>
  <dcterms:created xsi:type="dcterms:W3CDTF">2016-11-01T13:48:36Z</dcterms:created>
  <dcterms:modified xsi:type="dcterms:W3CDTF">2024-10-17T07:14:34Z</dcterms:modified>
</cp:coreProperties>
</file>